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!data\Desktop\ВЕБ САЙТГА\2023-йил\1-Чорак\"/>
    </mc:Choice>
  </mc:AlternateContent>
  <bookViews>
    <workbookView xWindow="0" yWindow="0" windowWidth="28800" windowHeight="12285" firstSheet="1" activeTab="1"/>
  </bookViews>
  <sheets>
    <sheet name="Йиллик параметр" sheetId="15" state="hidden" r:id="rId1"/>
    <sheet name="2023 йил 1-чорак" sheetId="19" r:id="rId2"/>
    <sheet name="Шартномалар" sheetId="12" state="hidden" r:id="rId3"/>
  </sheets>
  <definedNames>
    <definedName name="_xlnm._FilterDatabase" localSheetId="1" hidden="1">'2023 йил 1-чорак'!$C$9:$AF$58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'2023 йил 1-чорак'!$6:$9</definedName>
    <definedName name="_xlnm.Print_Titles" localSheetId="0">'Йиллик параметр'!$5:$7</definedName>
    <definedName name="_xlnm.Print_Area" localSheetId="1">'2023 йил 1-чорак'!$B$2:$J$61</definedName>
    <definedName name="_xlnm.Print_Area" localSheetId="0">'Йиллик параметр'!$B$2:$K$48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9" l="1"/>
  <c r="H58" i="19"/>
  <c r="H57" i="19"/>
  <c r="G58" i="19"/>
  <c r="G51" i="19"/>
  <c r="G33" i="19"/>
  <c r="G32" i="19"/>
  <c r="G31" i="19"/>
  <c r="G30" i="19"/>
  <c r="G29" i="19"/>
  <c r="F58" i="19"/>
  <c r="F51" i="19"/>
  <c r="F33" i="19"/>
  <c r="F32" i="19"/>
  <c r="F31" i="19"/>
  <c r="F30" i="19"/>
  <c r="F29" i="19"/>
  <c r="E11" i="19" l="1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1" i="19"/>
  <c r="E42" i="19"/>
  <c r="E43" i="19"/>
  <c r="E44" i="19"/>
  <c r="E45" i="19"/>
  <c r="E46" i="19"/>
  <c r="E47" i="19"/>
  <c r="E49" i="19"/>
  <c r="E50" i="19"/>
  <c r="E51" i="19"/>
  <c r="E52" i="19"/>
  <c r="E48" i="19"/>
  <c r="E40" i="19" l="1"/>
  <c r="C11" i="19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K48" i="19" l="1"/>
  <c r="E10" i="19" l="1"/>
  <c r="E58" i="19" s="1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<sst xmlns="http://schemas.openxmlformats.org/spreadsheetml/2006/main" count="3967" uniqueCount="1357">
  <si>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</si>
  <si>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</si>
  <si>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</si>
  <si>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</si>
  <si>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</si>
  <si>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</si>
  <si>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</si>
  <si>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</si>
  <si>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</si>
  <si>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</si>
  <si>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</si>
  <si>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</si>
  <si>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</si>
  <si>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</si>
  <si>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</si>
  <si>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</si>
  <si>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</si>
  <si>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</si>
  <si>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</si>
  <si>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</si>
  <si>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</si>
  <si>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</si>
  <si>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</si>
  <si>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</si>
  <si>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</si>
  <si>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</si>
  <si>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</si>
  <si>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</si>
  <si>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</si>
  <si>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</si>
  <si>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</si>
  <si>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</si>
  <si>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</si>
  <si>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</si>
  <si>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</si>
  <si>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</si>
  <si>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</si>
  <si>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</si>
  <si>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</si>
  <si>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</si>
  <si>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</si>
  <si>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</si>
  <si>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</si>
  <si>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</si>
  <si>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</si>
  <si>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</si>
  <si>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</si>
  <si>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</si>
  <si>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</si>
  <si>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</si>
  <si>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</si>
  <si>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</si>
  <si>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</si>
  <si>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</si>
  <si>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</si>
  <si>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</si>
  <si>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</si>
  <si>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</si>
  <si>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</si>
  <si>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</si>
  <si>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</si>
  <si>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</si>
  <si>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</si>
  <si>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</si>
  <si>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</si>
  <si>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</si>
  <si>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</si>
  <si>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</si>
  <si>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</si>
  <si>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</si>
  <si>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</si>
  <si>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</si>
  <si>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</si>
  <si>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</si>
  <si>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</si>
  <si>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</si>
  <si>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</si>
  <si>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</si>
  <si>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</si>
  <si>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</si>
  <si>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</si>
  <si>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</si>
  <si>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</si>
  <si>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</si>
  <si>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</si>
  <si>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</si>
  <si>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</si>
  <si>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</si>
  <si>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</si>
  <si>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</si>
  <si>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</si>
  <si>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</si>
  <si>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</si>
  <si>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</si>
  <si>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</si>
  <si>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</si>
  <si>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</si>
  <si>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</si>
  <si>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</si>
  <si>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</si>
  <si>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</si>
  <si>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</si>
  <si>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</si>
  <si>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</si>
  <si>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</si>
  <si>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</si>
  <si>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</si>
  <si>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</si>
  <si>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</si>
  <si>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</si>
  <si>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</si>
  <si>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</si>
  <si>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</si>
  <si>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</si>
  <si>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</si>
  <si>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</si>
  <si>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</si>
  <si>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</si>
  <si>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</si>
  <si>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</si>
  <si>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</si>
  <si>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</si>
  <si>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</si>
  <si>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</si>
  <si>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</si>
  <si>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</si>
  <si>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</si>
  <si>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</si>
  <si>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</si>
  <si>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</si>
  <si>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</si>
  <si>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</si>
  <si>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</si>
  <si>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</si>
  <si>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</si>
  <si>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</si>
  <si>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</si>
  <si>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</si>
  <si>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</si>
  <si>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</si>
  <si>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</si>
  <si>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</si>
  <si>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</si>
  <si>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</si>
  <si>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</si>
  <si>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</si>
  <si>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</si>
  <si>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</si>
  <si>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</si>
  <si>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</si>
  <si>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</si>
  <si>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</si>
  <si>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</si>
  <si>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</si>
  <si>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</si>
  <si>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</si>
  <si>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</si>
  <si>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</si>
  <si>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</si>
  <si>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</si>
  <si>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</si>
  <si>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</si>
  <si>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</si>
  <si>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</si>
  <si>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</si>
  <si>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</si>
  <si>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</si>
  <si>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</si>
  <si>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</si>
  <si>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</si>
  <si>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</si>
  <si>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</si>
  <si>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</si>
  <si>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</si>
  <si>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</si>
  <si>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</si>
  <si>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</si>
  <si>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</si>
  <si>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</si>
  <si>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</si>
  <si>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</si>
  <si>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</si>
  <si>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</si>
  <si>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</si>
  <si>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</si>
  <si>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</si>
  <si>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</si>
  <si>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</si>
  <si>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</si>
  <si>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</si>
  <si>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</si>
  <si>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</si>
  <si>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</si>
  <si>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</si>
  <si>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</si>
  <si>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</si>
  <si>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</si>
  <si>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</si>
  <si>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</si>
  <si>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</si>
  <si>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</si>
  <si>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</si>
  <si>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</si>
  <si>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</si>
  <si>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</si>
  <si>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</si>
  <si>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</si>
  <si>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</si>
  <si>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</si>
  <si>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</si>
  <si>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</si>
  <si>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</si>
  <si>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</si>
  <si>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</si>
  <si>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</si>
  <si>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</si>
  <si>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</si>
  <si>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</si>
  <si>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</si>
  <si>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</si>
  <si>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</si>
  <si>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</si>
  <si>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</si>
  <si>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</si>
  <si>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</si>
  <si>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</si>
  <si>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</si>
  <si>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</si>
  <si>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</si>
  <si>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</si>
  <si>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</si>
  <si>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</si>
  <si>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</si>
  <si>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</si>
  <si>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</si>
  <si>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</si>
  <si>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</si>
  <si>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</si>
  <si>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</si>
  <si>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</si>
  <si>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</si>
  <si>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</si>
  <si>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</si>
  <si>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</si>
  <si>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</si>
  <si>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</si>
  <si>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</si>
  <si>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</si>
  <si>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</si>
  <si>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</si>
  <si>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</si>
  <si>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</si>
  <si>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</si>
  <si>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</si>
  <si>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</si>
  <si>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</si>
  <si>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</si>
  <si>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</si>
  <si>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</si>
  <si>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</si>
  <si>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</si>
  <si>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</si>
  <si>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</si>
  <si>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</si>
  <si>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</si>
  <si>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</si>
  <si>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</si>
  <si>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</si>
  <si>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</si>
  <si>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</si>
  <si>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</si>
  <si>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</si>
  <si>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</si>
  <si>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</si>
  <si>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</si>
  <si>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</si>
  <si>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</si>
  <si>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</si>
  <si>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</si>
  <si>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</si>
  <si>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</si>
  <si>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</si>
  <si>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</si>
  <si>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</si>
  <si>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</si>
  <si>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</si>
  <si>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</si>
  <si>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</si>
  <si>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</si>
  <si>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</si>
  <si>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</si>
  <si>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</si>
  <si>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</si>
  <si>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</si>
  <si>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</si>
  <si>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</si>
  <si>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</si>
  <si>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</si>
  <si>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</si>
  <si>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</si>
  <si>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</si>
  <si>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</si>
  <si>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</si>
  <si>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</si>
  <si>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</si>
  <si>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</si>
  <si>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</si>
  <si>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</si>
  <si>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</si>
  <si>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</si>
  <si>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</si>
  <si>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</si>
  <si>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</si>
  <si>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</si>
  <si>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</si>
  <si>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</si>
  <si>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</si>
  <si>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</si>
  <si>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</si>
  <si>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</si>
  <si>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</si>
  <si>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</si>
  <si>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</si>
  <si>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</si>
  <si>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</si>
  <si>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</si>
  <si>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</si>
  <si>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</si>
  <si>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</si>
  <si>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</si>
  <si>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</si>
  <si>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</si>
  <si>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</si>
  <si>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</si>
  <si>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</si>
  <si>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</si>
  <si>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</si>
  <si>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</si>
  <si>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</si>
  <si>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</si>
  <si>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</si>
  <si>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</si>
  <si>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</si>
  <si>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</si>
  <si>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</si>
  <si>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</si>
  <si>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</si>
  <si>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</si>
  <si>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</si>
  <si>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</si>
  <si>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</si>
  <si>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</si>
  <si>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</si>
  <si>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</si>
  <si>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</si>
  <si>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</si>
  <si>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</si>
  <si>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</si>
  <si>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</si>
  <si>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</si>
  <si>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</si>
  <si>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</si>
  <si>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</si>
  <si>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</si>
  <si>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</si>
  <si>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</si>
  <si>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</si>
  <si>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</si>
  <si>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</si>
  <si>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</si>
  <si>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</si>
  <si>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</si>
  <si>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</si>
  <si>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</si>
  <si>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</si>
  <si>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</si>
  <si>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</si>
  <si>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</si>
  <si>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</si>
  <si>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</si>
  <si>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</si>
  <si>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</si>
  <si>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</si>
  <si>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</si>
  <si>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</si>
  <si>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</si>
  <si>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</si>
  <si>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</si>
  <si>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</si>
  <si>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</si>
  <si>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</si>
  <si>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</si>
  <si>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</si>
  <si>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</si>
  <si>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</si>
  <si>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</si>
  <si>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</si>
  <si>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</si>
  <si>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</si>
  <si>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</si>
  <si>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</si>
  <si>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</si>
  <si>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</si>
  <si>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</si>
  <si>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</si>
  <si>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</si>
  <si>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</si>
  <si>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</si>
  <si>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</si>
  <si>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</si>
  <si>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</si>
  <si>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</si>
  <si>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</si>
  <si>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</si>
  <si>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</si>
  <si>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</si>
  <si>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</si>
  <si>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</si>
  <si>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</si>
  <si>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</si>
  <si>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</si>
  <si>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</si>
  <si>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</si>
  <si>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</si>
  <si>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</si>
  <si>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</si>
  <si>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</si>
  <si>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</si>
  <si>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</si>
  <si>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</si>
  <si>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</si>
  <si>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</si>
  <si>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</si>
  <si>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</si>
  <si>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</si>
  <si>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</si>
  <si>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</si>
  <si>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</si>
  <si>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</si>
  <si>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</si>
  <si>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</si>
  <si>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</si>
  <si>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</si>
  <si>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</si>
  <si>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</si>
  <si>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</si>
  <si>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</si>
  <si>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</si>
  <si>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</si>
  <si>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</si>
  <si>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</si>
  <si>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</si>
  <si>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</si>
  <si>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</si>
  <si>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</si>
  <si>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</si>
  <si>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</si>
  <si>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</si>
  <si>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</si>
  <si>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</si>
  <si>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</si>
  <si>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</si>
  <si>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</si>
  <si>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</si>
  <si>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</si>
  <si>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</si>
  <si>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</si>
  <si>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</si>
  <si>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</si>
  <si>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</si>
  <si>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</si>
  <si>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</si>
  <si>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</si>
  <si>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</si>
  <si>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</si>
  <si>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</si>
  <si>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</si>
  <si>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</si>
  <si>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</si>
  <si>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</si>
  <si>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</si>
  <si>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</si>
  <si>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</si>
  <si>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</si>
  <si>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</si>
  <si>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</si>
  <si>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</si>
  <si>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</si>
  <si>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</si>
  <si>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</si>
  <si>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</si>
  <si>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</si>
  <si>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</si>
  <si>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</si>
  <si>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</si>
  <si>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</si>
  <si>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</si>
  <si>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</si>
  <si>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</si>
  <si>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</si>
  <si>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</si>
  <si>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</si>
  <si>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</si>
  <si>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</si>
  <si>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</si>
  <si>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</si>
  <si>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</si>
  <si>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</si>
  <si>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</si>
  <si>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</si>
  <si>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</si>
  <si>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</si>
  <si>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</si>
  <si>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</si>
  <si>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</si>
  <si>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</si>
  <si>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</si>
  <si>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</si>
  <si>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</si>
  <si>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</si>
  <si>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</si>
  <si>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</si>
  <si>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</si>
  <si>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</si>
  <si>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</si>
  <si>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</si>
  <si>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</si>
  <si>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</si>
  <si>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</si>
  <si>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</si>
  <si>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</si>
  <si>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</si>
  <si>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</si>
  <si>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</si>
  <si>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</si>
  <si>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</si>
  <si>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</si>
  <si>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</si>
  <si>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</si>
  <si>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</si>
  <si>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</si>
  <si>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</si>
  <si>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</si>
  <si>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</si>
  <si>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</si>
  <si>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</si>
  <si>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</si>
  <si>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</si>
  <si>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</si>
  <si>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</si>
  <si>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</si>
  <si>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</si>
  <si>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</si>
  <si>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</si>
  <si>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</si>
  <si>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</si>
  <si>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</si>
  <si>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</si>
  <si>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</si>
  <si>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</si>
  <si>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</si>
  <si>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</si>
  <si>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</si>
  <si>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</si>
  <si>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</si>
  <si>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</si>
  <si>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</si>
  <si>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</si>
  <si>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</si>
  <si>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</si>
  <si>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</si>
  <si>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</si>
  <si>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</si>
  <si>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</si>
  <si>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</si>
  <si>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</si>
  <si>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</si>
  <si>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</si>
  <si>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</si>
  <si>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</si>
  <si>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</si>
  <si>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</si>
  <si>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</si>
  <si>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</si>
  <si>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</si>
  <si>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</si>
  <si>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</si>
  <si>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</si>
  <si>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</si>
  <si>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</si>
  <si>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</si>
  <si>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</si>
  <si>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</si>
  <si>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</si>
  <si>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</si>
  <si>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</si>
  <si>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</si>
  <si>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</si>
  <si>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</si>
  <si>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</si>
  <si>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</si>
  <si>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</si>
  <si>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</si>
  <si>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</si>
  <si>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</si>
  <si>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</si>
  <si>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</si>
  <si>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</si>
  <si>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</si>
  <si>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</si>
  <si>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</si>
  <si>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</si>
  <si>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</si>
  <si>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</si>
  <si>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</si>
  <si>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</si>
  <si>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</si>
  <si>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</si>
  <si>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</si>
  <si>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</si>
  <si>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</si>
  <si>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</si>
  <si>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</si>
  <si>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</si>
  <si>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</si>
  <si>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</si>
  <si>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</si>
  <si>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</si>
  <si>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</si>
  <si>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</si>
  <si>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</si>
  <si>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</si>
  <si>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</si>
  <si>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</si>
  <si>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</si>
  <si>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</si>
  <si>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</si>
  <si>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</si>
  <si>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</si>
  <si>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</si>
  <si>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</si>
  <si>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</si>
  <si>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</si>
  <si>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</si>
  <si>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</si>
  <si>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</si>
  <si>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</si>
  <si>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</si>
  <si>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</si>
  <si>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</si>
  <si>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</si>
  <si>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</si>
  <si>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</si>
  <si>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</si>
  <si>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</si>
  <si>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</si>
  <si>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</si>
  <si>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</si>
  <si>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</si>
  <si>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</si>
  <si>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</si>
  <si>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</si>
  <si>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</si>
  <si>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</si>
  <si>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</si>
  <si>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</si>
  <si>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</si>
  <si>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</si>
  <si>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</si>
  <si>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</si>
  <si>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</si>
  <si>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</si>
  <si>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</si>
  <si>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</si>
  <si>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</si>
  <si>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</si>
  <si>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</si>
  <si>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</si>
  <si>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</si>
  <si>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</si>
  <si>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</si>
  <si>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</si>
  <si>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</si>
  <si>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</si>
  <si>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</si>
  <si>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</si>
  <si>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</si>
  <si>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</si>
  <si>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</si>
  <si>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</si>
  <si>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</si>
  <si>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</si>
  <si>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</si>
  <si>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</si>
  <si>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</si>
  <si>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</si>
  <si>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</si>
  <si>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</si>
  <si>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</si>
  <si>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</si>
  <si>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</si>
  <si>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</si>
  <si>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</si>
  <si>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</si>
  <si>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</si>
  <si>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</si>
  <si>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</si>
  <si>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</si>
  <si>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</si>
  <si>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</si>
  <si>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</si>
  <si>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</si>
  <si>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</si>
  <si>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</si>
  <si>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</si>
  <si>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</si>
  <si>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</si>
  <si>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</si>
  <si>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</si>
  <si>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</si>
  <si>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</si>
  <si>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</si>
  <si>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</si>
  <si>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</si>
  <si>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</si>
  <si>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</si>
  <si>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</si>
  <si>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</si>
  <si>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</si>
  <si>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</si>
  <si>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</si>
  <si>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</si>
  <si>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</si>
  <si>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</si>
  <si>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</si>
  <si>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</si>
  <si>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</si>
  <si>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</si>
  <si>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</si>
  <si>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</si>
  <si>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</si>
  <si>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</si>
  <si>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</si>
  <si>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</si>
  <si>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</si>
  <si>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</si>
  <si>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</si>
  <si>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</si>
  <si>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</si>
  <si>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</si>
  <si>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</si>
  <si>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</si>
  <si>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</si>
  <si>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</si>
  <si>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</si>
  <si>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</si>
  <si>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</si>
  <si>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</si>
  <si>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</si>
  <si>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</si>
  <si>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</si>
  <si>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</si>
  <si>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</si>
  <si>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</si>
  <si>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</si>
  <si>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</si>
  <si>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</si>
  <si>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</si>
  <si>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</si>
  <si>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</si>
  <si>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</si>
  <si>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</si>
  <si>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</si>
  <si>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</si>
  <si>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</si>
  <si>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</si>
  <si>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</si>
  <si>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</si>
  <si>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</si>
  <si>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</si>
  <si>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</si>
  <si>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</si>
  <si>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</si>
  <si>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</si>
  <si>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</si>
  <si>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</si>
  <si>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</si>
  <si>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</si>
  <si>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</si>
  <si>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</si>
  <si>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</si>
  <si>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</si>
  <si>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</si>
  <si>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</si>
  <si>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</si>
  <si>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</si>
  <si>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</si>
  <si>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</si>
  <si>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</si>
  <si>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</si>
  <si>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</si>
  <si>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</si>
  <si>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</si>
  <si>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</si>
  <si>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</si>
  <si>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</si>
  <si>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</si>
  <si>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</si>
  <si>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</si>
  <si>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</si>
  <si>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</si>
  <si>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</si>
  <si>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</si>
  <si>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</si>
  <si>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</si>
  <si>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</si>
  <si>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</si>
  <si>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</si>
  <si>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</si>
  <si>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</si>
  <si>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</si>
  <si>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</si>
  <si>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</si>
  <si>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</si>
  <si>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</si>
  <si>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</si>
  <si>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</si>
  <si>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</si>
  <si>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</si>
  <si>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</si>
  <si>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</si>
  <si>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</si>
  <si>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</si>
  <si>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</si>
  <si>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</si>
  <si>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</si>
  <si>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</si>
  <si>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</si>
  <si>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</si>
  <si>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</si>
  <si>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</si>
  <si>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</si>
  <si>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</si>
  <si>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</si>
  <si>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</si>
  <si>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</si>
  <si>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</si>
  <si>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</si>
  <si>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</si>
  <si>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</si>
  <si>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</si>
  <si>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</si>
  <si>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</si>
  <si>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</si>
  <si>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</si>
  <si>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</si>
  <si>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</si>
  <si>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</si>
  <si>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</si>
  <si>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</si>
  <si>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</si>
  <si>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</si>
  <si>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</si>
  <si>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</si>
  <si>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</si>
  <si>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</si>
  <si>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</si>
  <si>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</si>
  <si>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</si>
  <si>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</si>
  <si>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</si>
  <si>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</si>
  <si>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</si>
  <si>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</si>
  <si>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</si>
  <si>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</si>
  <si>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</si>
  <si>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</si>
  <si>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</si>
  <si>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</si>
  <si>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</si>
  <si>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</si>
  <si>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</si>
  <si>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</si>
  <si>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</si>
  <si>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</si>
  <si>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</si>
  <si>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</si>
  <si>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</si>
  <si>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</si>
  <si>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</si>
  <si>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</si>
  <si>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</si>
  <si>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</si>
  <si>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</si>
  <si>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</si>
  <si>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</si>
  <si>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</si>
  <si>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</si>
  <si>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</si>
  <si>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</si>
  <si>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</si>
  <si>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</si>
  <si>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</si>
  <si>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</si>
  <si>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</si>
  <si>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</si>
  <si>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</si>
  <si>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</si>
  <si>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</si>
  <si>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</si>
  <si>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</si>
  <si>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</si>
  <si>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</si>
  <si>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</si>
  <si>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</si>
  <si>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</si>
  <si>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</si>
  <si>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</si>
  <si>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</si>
  <si>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</si>
  <si>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</si>
  <si>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</si>
  <si>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</si>
  <si>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</si>
  <si>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</si>
  <si>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</si>
  <si>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</si>
  <si>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</si>
  <si>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</si>
  <si>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</si>
  <si>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</si>
  <si>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</si>
  <si>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</si>
  <si>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</si>
  <si>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</si>
  <si>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</si>
  <si>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</si>
  <si>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</si>
  <si>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</si>
  <si>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</si>
  <si>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</si>
  <si>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</si>
  <si>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</si>
  <si>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</si>
  <si>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</si>
  <si>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</si>
  <si>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</si>
  <si>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</si>
  <si>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</si>
  <si>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</si>
  <si>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</si>
  <si>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</si>
  <si>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</si>
  <si>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</si>
  <si>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</si>
  <si>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</si>
  <si>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</si>
  <si>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</si>
  <si>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</si>
  <si>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</si>
  <si>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</si>
  <si>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</si>
  <si>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</si>
  <si>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</si>
  <si>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</si>
  <si>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</si>
  <si>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</si>
  <si>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</si>
  <si>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</si>
  <si>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</si>
  <si>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</si>
  <si>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</si>
  <si>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</si>
  <si>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</si>
  <si>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</si>
  <si>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</si>
  <si>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</si>
  <si>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</si>
  <si>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</si>
  <si>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</si>
  <si>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</si>
  <si>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</si>
  <si>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</si>
  <si>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</si>
  <si>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</si>
  <si>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</si>
  <si>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</si>
  <si>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</si>
  <si>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</si>
  <si>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</si>
  <si>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</si>
  <si>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</si>
  <si>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</si>
  <si>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</si>
  <si>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</si>
  <si>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</si>
  <si>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</si>
  <si>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</si>
  <si>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</si>
  <si>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</si>
  <si>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</si>
  <si>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</si>
  <si>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</si>
  <si>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</si>
  <si>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</si>
  <si>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</si>
  <si>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</si>
  <si>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</si>
  <si>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</si>
  <si>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</si>
  <si>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</si>
  <si>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</si>
  <si>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</si>
  <si>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</si>
  <si>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</si>
  <si>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</si>
  <si>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</si>
  <si>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</si>
  <si>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</si>
  <si>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</si>
  <si>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</si>
  <si>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</si>
  <si>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</si>
  <si>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</si>
  <si>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</si>
  <si>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</si>
  <si>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</si>
  <si>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</si>
  <si>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</si>
  <si>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</si>
  <si>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</si>
  <si>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</si>
  <si>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</si>
  <si>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</si>
  <si>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</si>
  <si>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</si>
  <si>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</si>
  <si>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</si>
  <si>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</si>
  <si>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</si>
  <si>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</si>
  <si>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</si>
  <si>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</si>
  <si>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</si>
  <si>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</si>
  <si>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</si>
  <si>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</si>
  <si>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</si>
  <si>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</si>
  <si>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</si>
  <si>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</si>
  <si>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</si>
  <si>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</si>
  <si>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</si>
  <si>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</si>
  <si>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</si>
  <si>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</si>
  <si>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</si>
  <si>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</si>
  <si>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</si>
  <si>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</si>
  <si>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</si>
  <si>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</si>
  <si>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</si>
  <si>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</si>
  <si>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</si>
  <si>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</si>
  <si>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</si>
  <si>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</si>
  <si>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</si>
  <si>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</si>
  <si>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</si>
  <si>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</si>
  <si>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</si>
  <si>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</si>
  <si>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</si>
  <si>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</si>
  <si>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</si>
  <si>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</si>
  <si>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</si>
  <si>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</si>
  <si>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</si>
  <si>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</si>
  <si>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</si>
  <si>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</si>
  <si>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</si>
  <si>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</si>
  <si>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</si>
  <si>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</si>
  <si>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</si>
  <si>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</si>
  <si>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</si>
  <si>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</si>
  <si>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</si>
  <si>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</si>
  <si>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</si>
  <si>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</si>
  <si>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</si>
  <si>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</si>
  <si>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</si>
  <si>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</si>
  <si>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</si>
  <si>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</si>
  <si>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</si>
  <si>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</si>
  <si>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</si>
  <si>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</si>
  <si>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</si>
  <si>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</si>
  <si>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</si>
  <si>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</si>
  <si>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</si>
  <si>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</si>
  <si>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</si>
  <si>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</si>
  <si>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</si>
  <si>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</si>
  <si>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</si>
  <si>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</si>
  <si>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</si>
  <si>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</si>
  <si>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</si>
  <si>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</si>
  <si>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</si>
  <si>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</si>
  <si>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</si>
  <si>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</si>
  <si>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</si>
  <si>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</si>
  <si>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</si>
  <si>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</si>
  <si>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</si>
  <si>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</si>
  <si>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</si>
  <si>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</si>
  <si>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</si>
  <si>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</si>
  <si>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</si>
  <si>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</si>
  <si>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</si>
  <si>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</si>
  <si>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</si>
  <si>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</si>
  <si>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</si>
  <si>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</si>
  <si>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</si>
  <si>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</si>
  <si>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</si>
  <si>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</si>
  <si>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</si>
  <si>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</si>
  <si>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</si>
  <si>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</si>
  <si>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</si>
  <si>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</si>
  <si>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</si>
  <si>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</si>
  <si>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</si>
  <si>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</si>
  <si>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</si>
  <si>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</si>
  <si>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</si>
  <si>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</si>
  <si>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</si>
  <si>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</si>
  <si>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</si>
  <si>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</si>
  <si>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</si>
  <si>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</si>
  <si>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</si>
  <si>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</si>
  <si>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</si>
  <si>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</si>
  <si>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</si>
  <si>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</si>
  <si>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</si>
  <si>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</si>
  <si>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</si>
  <si>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</si>
  <si>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</si>
  <si>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</si>
  <si>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</si>
  <si>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</si>
  <si>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</si>
  <si>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</si>
  <si>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</si>
  <si>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</si>
  <si>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</si>
  <si>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</si>
  <si>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</si>
  <si>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</si>
  <si>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</si>
  <si>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</si>
  <si>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</si>
  <si>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</si>
  <si>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</si>
  <si>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</si>
  <si>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</si>
  <si>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</si>
  <si>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</si>
  <si>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</si>
  <si>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</si>
  <si>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</si>
  <si>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</si>
  <si>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</si>
  <si>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</si>
  <si>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</si>
  <si>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</si>
  <si>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</si>
  <si>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</si>
  <si>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</si>
  <si>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</si>
  <si>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</si>
  <si>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</si>
  <si>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</si>
  <si>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</si>
  <si>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</si>
  <si>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</si>
  <si>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</si>
  <si>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</si>
  <si>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</si>
  <si>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</si>
  <si>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</si>
  <si>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</si>
  <si>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</si>
  <si>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</si>
  <si>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</si>
  <si>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</si>
  <si>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</si>
  <si>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</si>
  <si>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</si>
  <si>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</si>
  <si>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</si>
  <si>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</si>
  <si>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</si>
  <si>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</si>
  <si>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</si>
  <si>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</si>
  <si>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</si>
  <si>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</si>
  <si>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</si>
  <si>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</si>
  <si>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</si>
  <si>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</si>
  <si>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</si>
  <si>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</si>
  <si>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</si>
  <si>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</si>
  <si>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</si>
  <si>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</si>
  <si>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</si>
  <si>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</si>
  <si>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</si>
  <si>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</si>
  <si>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</si>
  <si>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</si>
  <si>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</si>
  <si>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</si>
  <si>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</si>
  <si>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</si>
  <si>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</si>
  <si>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</si>
  <si>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</si>
  <si>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</si>
  <si>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</si>
  <si>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</si>
  <si>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</si>
  <si>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</si>
  <si>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</si>
  <si>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</si>
  <si>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</si>
  <si>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</si>
  <si>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</si>
  <si>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</si>
  <si>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</si>
  <si>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</si>
  <si>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</si>
  <si>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</si>
  <si>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</si>
  <si>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</si>
  <si>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</si>
  <si>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</si>
  <si>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</si>
  <si>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</si>
  <si>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</si>
  <si>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</si>
  <si>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</si>
  <si>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</si>
  <si>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</si>
  <si>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</si>
  <si>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</si>
  <si>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</si>
  <si>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</si>
  <si>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</si>
  <si>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</si>
  <si>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</si>
  <si>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</si>
  <si>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</si>
  <si>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</si>
  <si>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</si>
  <si>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</si>
  <si>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</si>
  <si>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</si>
  <si>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</si>
  <si>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</si>
  <si>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</si>
  <si>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</si>
  <si>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</si>
  <si>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</si>
  <si>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</si>
  <si>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</si>
  <si>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</si>
  <si>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</si>
  <si>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</si>
  <si>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</si>
  <si>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</si>
  <si>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</si>
  <si>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</si>
  <si>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</si>
  <si>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</si>
  <si>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</si>
  <si>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</si>
  <si>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</si>
  <si>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Табиий фанларга ихтисослаштирилган давлат умумтаълим мактаби</t>
  </si>
  <si>
    <t xml:space="preserve">М.Улуғбек номидаги математика физика астрономия ва информатика фанларига ихтисослаштирилган давлат умумтаълим мактаби </t>
  </si>
  <si>
    <t>Филология фанларига ихтисослаштирилган давлат умумтаълим мактаби</t>
  </si>
  <si>
    <t>Профилли меҳнат таълимига ихтисослаштирилган давлат умумтаълим мактаби</t>
  </si>
  <si>
    <t>Хорижий тилларга ихтисослаштирилган давлат умумтаълим мактаби</t>
  </si>
  <si>
    <t>А.П.Хлебушкина номидаги 22-сонли "Меҳрибонлик" уйи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</si>
  <si>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</si>
  <si>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</si>
  <si>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</si>
  <si>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</si>
  <si>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</si>
  <si>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r>
      <t xml:space="preserve">объектларни лойиҳалаштириш, қуриш, </t>
    </r>
    <r>
      <rPr>
        <i/>
        <sz val="14"/>
        <rFont val="Arial"/>
        <family val="2"/>
        <charset val="204"/>
      </rPr>
      <t>(реконструкция қилиш)</t>
    </r>
    <r>
      <rPr>
        <b/>
        <sz val="14"/>
        <rFont val="Arial"/>
        <family val="2"/>
        <charset val="204"/>
      </rPr>
      <t xml:space="preserve"> ва таъмирлаш ишлари учун капитал қўйилмалар</t>
    </r>
  </si>
  <si>
    <t>Жами:</t>
  </si>
  <si>
    <t>минг сўмда</t>
  </si>
  <si>
    <t>Бюджет жараёнининг очиқлигини таъминлаш мақсадида расмий веб-сайтларда маълумотларни жойлаштириш тартиби тўғрисидаги низомга 
1-ИЛОВА</t>
  </si>
  <si>
    <t>Объектларни лойиҳалаштириш, қуриш (реконструкция қилиш), капитал таъмирлаш ва жихозлаш (капитал қўйилмалар)</t>
  </si>
  <si>
    <t>"Меҳрли мактаб" давлат таълим муассасаси</t>
  </si>
  <si>
    <r>
      <rPr>
        <b/>
        <u/>
        <sz val="14"/>
        <color indexed="60"/>
        <rFont val="Arial"/>
        <family val="2"/>
        <charset val="204"/>
      </rPr>
      <t>2023 йил I-чоракда</t>
    </r>
    <r>
      <rPr>
        <b/>
        <sz val="14"/>
        <rFont val="Arial"/>
        <family val="2"/>
        <charset val="204"/>
      </rPr>
      <t xml:space="preserve"> Мактабгача ва мактаб таълими вазирлигига республика бюджетидан ажратилган маблағларнинг чегараланган миқдорининг ўз тасарруфидаги бюджет ташкилотлари кесимида тақсимоти кесимида 
МАЪЛУМОТ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</si>
  <si>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(2023 йил I-чорак) </t>
    </r>
    <r>
      <rPr>
        <b/>
        <sz val="14"/>
        <rFont val="Arial"/>
        <family val="2"/>
        <charset val="204"/>
      </rPr>
      <t>бюджетдан ажратилаётган 
маблағлар суммаси</t>
    </r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</si>
  <si>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</si>
  <si>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</si>
  <si>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Мактабгача ва мактаб таълими вазирлигининг марказлаштирилган тадбирлар бўйича харажатлар</t>
  </si>
  <si>
    <t>Низомий номидаги Тошкент давлат педагогика университети</t>
  </si>
  <si>
    <t>Республика педагогик таълим ресурс маркази (кутубхона)</t>
  </si>
  <si>
    <t>Тошкент давлат педагогика университети ҳузуридаги академик лицей</t>
  </si>
  <si>
    <t>ТДПУ ҳузуридаги Наманган хизмат кўрсатиш 
ва сервис техникуми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</si>
  <si>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</si>
  <si>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</si>
  <si>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Ҳўжайли хизмат кўрсатиш 
ва сервис техникуми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</si>
  <si>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</si>
  <si>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r>
      <t xml:space="preserve">1-синф ўқувчиларини 12 турдаги ўқув қуроллари ("Президент совғаси"), мактаблардаги кам таъминланган оила фарзандларини мактаб формаси билан таъминлаш, "Бир миллион" дастурчи доирасида компьютер жамланмалари хариди, мусиқа асбоблари ҳамда спорт анжомлари хариди
</t>
    </r>
    <r>
      <rPr>
        <i/>
        <sz val="14"/>
        <rFont val="Arial"/>
        <family val="2"/>
        <charset val="204"/>
      </rPr>
      <t>("Ўкув таълим таъминот" давлат муассасаси орқали)</t>
    </r>
  </si>
  <si>
    <t>Мактабгача ва мактаб таълими вазирлиги тасарруфидаги Республика мақсадли китоб жамғармаси</t>
  </si>
  <si>
    <r>
      <t xml:space="preserve">Мактабгача ва мактаб таълими тизимидаги умумтаълим мактабларини мактаб хужжатлари билан таъминлаш, </t>
    </r>
    <r>
      <rPr>
        <sz val="14"/>
        <color rgb="FFFF0000"/>
        <rFont val="Arial"/>
        <family val="2"/>
        <charset val="204"/>
      </rPr>
      <t>ислоҳотларга кўмаклашиш жамғармаси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</si>
</sst>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-;\-* #,##0.00_-;_-* &quot;-&quot;??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u/>
      <sz val="14"/>
      <color indexed="60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0" fillId="0" borderId="0"/>
    <xf numFmtId="165" fontId="20" fillId="0" borderId="0" applyFont="0" applyFill="0" applyBorder="0" applyAlignment="0" applyProtection="0"/>
  </cellStyleXfs>
  <cellXfs count="133">
    <xf numFmtId="0" fontId="0" fillId="0" borderId="0" xfId="0"/>
    <xf numFmtId="0" fontId="13" fillId="0" borderId="26" xfId="0" applyFont="1" applyBorder="1" applyAlignment="1">
      <alignment horizontal="center" vertical="center" wrapText="1"/>
    </xf>
    <xf numFmtId="14" fontId="13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14" fontId="13" fillId="0" borderId="28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wrapText="1"/>
    </xf>
    <xf numFmtId="14" fontId="14" fillId="0" borderId="29" xfId="0" applyNumberFormat="1" applyFont="1" applyBorder="1" applyAlignment="1">
      <alignment horizontal="center" vertical="center" wrapText="1"/>
    </xf>
    <xf numFmtId="4" fontId="14" fillId="0" borderId="29" xfId="0" applyNumberFormat="1" applyFont="1" applyBorder="1" applyAlignment="1">
      <alignment wrapText="1"/>
    </xf>
    <xf numFmtId="0" fontId="14" fillId="2" borderId="29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vertical="center" wrapText="1"/>
    </xf>
    <xf numFmtId="14" fontId="14" fillId="2" borderId="29" xfId="0" applyNumberFormat="1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3" fillId="0" borderId="0" xfId="0" applyNumberFormat="1" applyFont="1" applyFill="1" applyAlignment="1">
      <alignment horizontal="left" vertical="top" wrapText="1"/>
    </xf>
    <xf numFmtId="0" fontId="15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top" wrapText="1"/>
    </xf>
    <xf numFmtId="0" fontId="16" fillId="0" borderId="0" xfId="0" applyFont="1" applyFill="1"/>
    <xf numFmtId="3" fontId="3" fillId="3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Fill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9" fillId="3" borderId="0" xfId="0" applyFont="1" applyFill="1"/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9" fillId="3" borderId="0" xfId="0" applyNumberFormat="1" applyFont="1" applyFill="1" applyAlignment="1">
      <alignment horizontal="left" vertical="top" wrapText="1"/>
    </xf>
    <xf numFmtId="3" fontId="10" fillId="3" borderId="0" xfId="0" applyNumberFormat="1" applyFont="1" applyFill="1" applyAlignment="1">
      <alignment horizontal="center" vertical="top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left" vertical="center" wrapText="1" indent="2"/>
    </xf>
    <xf numFmtId="3" fontId="8" fillId="3" borderId="17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9" fillId="3" borderId="3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3" fontId="17" fillId="3" borderId="18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3" fontId="9" fillId="3" borderId="0" xfId="0" applyNumberFormat="1" applyFont="1" applyFill="1" applyBorder="1" applyAlignment="1">
      <alignment vertical="top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12" fillId="3" borderId="0" xfId="0" applyNumberFormat="1" applyFont="1" applyFill="1" applyAlignment="1">
      <alignment horizontal="right" vertical="top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left"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left" vertical="top" wrapText="1"/>
    </xf>
    <xf numFmtId="3" fontId="9" fillId="0" borderId="8" xfId="0" applyNumberFormat="1" applyFont="1" applyBorder="1" applyAlignment="1">
      <alignment horizontal="left" vertical="center" wrapText="1" indent="2"/>
    </xf>
    <xf numFmtId="3" fontId="9" fillId="3" borderId="8" xfId="0" applyNumberFormat="1" applyFont="1" applyFill="1" applyBorder="1" applyAlignment="1">
      <alignment horizontal="left" vertical="center" indent="2"/>
    </xf>
    <xf numFmtId="3" fontId="9" fillId="3" borderId="8" xfId="0" applyNumberFormat="1" applyFont="1" applyFill="1" applyBorder="1" applyAlignment="1">
      <alignment horizontal="left" vertical="center" wrapText="1" indent="1"/>
    </xf>
    <xf numFmtId="3" fontId="9" fillId="3" borderId="23" xfId="0" applyNumberFormat="1" applyFont="1" applyFill="1" applyBorder="1" applyAlignment="1">
      <alignment horizontal="left" vertical="center" wrapText="1" indent="2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21" fillId="3" borderId="5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left" vertical="top" wrapText="1"/>
    </xf>
    <xf numFmtId="3" fontId="9" fillId="3" borderId="0" xfId="0" applyNumberFormat="1" applyFont="1" applyFill="1" applyAlignment="1">
      <alignment horizontal="center" vertical="top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top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 vertical="center" wrapText="1"/>
    </xf>
    <xf numFmtId="3" fontId="17" fillId="3" borderId="33" xfId="0" applyNumberFormat="1" applyFont="1" applyFill="1" applyBorder="1" applyAlignment="1">
      <alignment horizontal="center" vertical="center" wrapText="1"/>
    </xf>
    <xf numFmtId="3" fontId="17" fillId="3" borderId="3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3" fontId="8" fillId="3" borderId="36" xfId="0" applyNumberFormat="1" applyFont="1" applyFill="1" applyBorder="1" applyAlignment="1">
      <alignment horizontal="center" vertical="center" wrapText="1"/>
    </xf>
    <xf numFmtId="3" fontId="8" fillId="3" borderId="3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5" t="s">
        <v>1298</v>
      </c>
      <c r="D3" s="85"/>
      <c r="E3" s="85"/>
      <c r="F3" s="85"/>
      <c r="G3" s="85"/>
      <c r="H3" s="85"/>
      <c r="I3" s="85"/>
      <c r="J3" s="85"/>
    </row>
    <row r="4" spans="3:32" ht="16.5" customHeight="1" x14ac:dyDescent="0.3">
      <c r="H4" s="40" t="s">
        <v>1299</v>
      </c>
      <c r="I4" s="40"/>
    </row>
    <row r="5" spans="3:32" ht="45.75" customHeight="1" x14ac:dyDescent="0.3">
      <c r="C5" s="86" t="s">
        <v>5</v>
      </c>
      <c r="D5" s="89" t="s">
        <v>4</v>
      </c>
      <c r="E5" s="89" t="s">
        <v>1300</v>
      </c>
      <c r="F5" s="89"/>
      <c r="G5" s="89"/>
      <c r="H5" s="89"/>
      <c r="I5" s="92"/>
      <c r="J5" s="93"/>
      <c r="K5" s="34"/>
      <c r="L5" s="34"/>
      <c r="M5" s="34"/>
    </row>
    <row r="6" spans="3:32" ht="25.5" customHeight="1" x14ac:dyDescent="0.3">
      <c r="C6" s="87"/>
      <c r="D6" s="90"/>
      <c r="E6" s="94" t="s">
        <v>3</v>
      </c>
      <c r="F6" s="96" t="s">
        <v>0</v>
      </c>
      <c r="G6" s="96"/>
      <c r="H6" s="96"/>
      <c r="I6" s="97"/>
      <c r="J6" s="98"/>
    </row>
    <row r="7" spans="3:32" ht="124.5" customHeight="1" x14ac:dyDescent="0.3">
      <c r="C7" s="88"/>
      <c r="D7" s="91"/>
      <c r="E7" s="95"/>
      <c r="F7" s="41" t="s">
        <v>1301</v>
      </c>
      <c r="G7" s="41" t="s">
        <v>1302</v>
      </c>
      <c r="H7" s="41" t="s">
        <v>2</v>
      </c>
      <c r="I7" s="37" t="s">
        <v>1303</v>
      </c>
      <c r="J7" s="42" t="s">
        <v>1304</v>
      </c>
    </row>
    <row r="8" spans="3:32" s="20" customFormat="1" ht="37.5" x14ac:dyDescent="0.25">
      <c r="C8" s="18">
        <v>1</v>
      </c>
      <c r="D8" s="29" t="s">
        <v>1263</v>
      </c>
      <c r="E8" s="43">
        <f>+F8+H8</f>
        <v>2933388</v>
      </c>
      <c r="F8" s="44">
        <v>2220657</v>
      </c>
      <c r="G8" s="44"/>
      <c r="H8" s="45">
        <v>712731</v>
      </c>
      <c r="I8" s="35"/>
      <c r="J8" s="3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6">
        <f t="shared" ref="E9:E43" si="0">+F9+H9</f>
        <v>1627917</v>
      </c>
      <c r="F9" s="44">
        <v>1448571</v>
      </c>
      <c r="G9" s="44"/>
      <c r="H9" s="45">
        <v>179346</v>
      </c>
      <c r="I9" s="35"/>
      <c r="J9" s="36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6">
        <f t="shared" si="0"/>
        <v>1795757</v>
      </c>
      <c r="F10" s="44">
        <v>1730952</v>
      </c>
      <c r="G10" s="44"/>
      <c r="H10" s="45">
        <v>64805</v>
      </c>
      <c r="I10" s="35"/>
      <c r="J10" s="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6">
        <f t="shared" si="0"/>
        <v>1347184</v>
      </c>
      <c r="F11" s="44">
        <v>1325364</v>
      </c>
      <c r="G11" s="44"/>
      <c r="H11" s="45">
        <v>21820</v>
      </c>
      <c r="I11" s="35"/>
      <c r="J11" s="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6">
        <f t="shared" si="0"/>
        <v>1800530</v>
      </c>
      <c r="F12" s="44">
        <v>1669875</v>
      </c>
      <c r="G12" s="44"/>
      <c r="H12" s="45">
        <v>130655</v>
      </c>
      <c r="I12" s="35"/>
      <c r="J12" s="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6">
        <f t="shared" si="0"/>
        <v>1331056</v>
      </c>
      <c r="F13" s="44">
        <v>1288551</v>
      </c>
      <c r="G13" s="44"/>
      <c r="H13" s="45">
        <v>42505</v>
      </c>
      <c r="I13" s="35"/>
      <c r="J13" s="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6">
        <f t="shared" si="0"/>
        <v>2013010</v>
      </c>
      <c r="F14" s="44">
        <v>1918380</v>
      </c>
      <c r="G14" s="44"/>
      <c r="H14" s="45">
        <v>94630</v>
      </c>
      <c r="I14" s="35"/>
      <c r="J14" s="36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6">
        <f t="shared" si="0"/>
        <v>1569434</v>
      </c>
      <c r="F15" s="44">
        <v>1534254</v>
      </c>
      <c r="G15" s="44"/>
      <c r="H15" s="45">
        <v>35180</v>
      </c>
      <c r="I15" s="35"/>
      <c r="J15" s="36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6">
        <f t="shared" si="0"/>
        <v>1707946</v>
      </c>
      <c r="F16" s="44">
        <v>1642257</v>
      </c>
      <c r="G16" s="44"/>
      <c r="H16" s="45">
        <v>65689</v>
      </c>
      <c r="I16" s="35"/>
      <c r="J16" s="36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6">
        <f t="shared" si="0"/>
        <v>2289839</v>
      </c>
      <c r="F17" s="44">
        <v>2183389</v>
      </c>
      <c r="G17" s="44"/>
      <c r="H17" s="45">
        <v>106450</v>
      </c>
      <c r="I17" s="35"/>
      <c r="J17" s="3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1274</v>
      </c>
      <c r="E18" s="46">
        <f t="shared" si="0"/>
        <v>1439883</v>
      </c>
      <c r="F18" s="44">
        <v>1375783</v>
      </c>
      <c r="G18" s="44"/>
      <c r="H18" s="45">
        <v>64100</v>
      </c>
      <c r="I18" s="35"/>
      <c r="J18" s="36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6">
        <f t="shared" si="0"/>
        <v>1096862</v>
      </c>
      <c r="F19" s="44">
        <v>1060062</v>
      </c>
      <c r="G19" s="44"/>
      <c r="H19" s="45">
        <v>36800</v>
      </c>
      <c r="I19" s="35"/>
      <c r="J19" s="36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6">
        <f t="shared" si="0"/>
        <v>1497904</v>
      </c>
      <c r="F20" s="44">
        <v>1432254</v>
      </c>
      <c r="G20" s="44"/>
      <c r="H20" s="45">
        <v>65650</v>
      </c>
      <c r="I20" s="35"/>
      <c r="J20" s="36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6">
        <f t="shared" si="0"/>
        <v>2115604</v>
      </c>
      <c r="F21" s="44">
        <v>2069604</v>
      </c>
      <c r="G21" s="44"/>
      <c r="H21" s="44">
        <v>46000</v>
      </c>
      <c r="I21" s="47"/>
      <c r="J21" s="36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6">
        <f t="shared" si="0"/>
        <v>1120860</v>
      </c>
      <c r="F22" s="44">
        <v>1052160</v>
      </c>
      <c r="G22" s="44"/>
      <c r="H22" s="44">
        <v>68700</v>
      </c>
      <c r="I22" s="47"/>
      <c r="J22" s="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6">
        <f t="shared" si="0"/>
        <v>1236164</v>
      </c>
      <c r="F23" s="44">
        <v>1141464</v>
      </c>
      <c r="G23" s="44"/>
      <c r="H23" s="44">
        <v>94700</v>
      </c>
      <c r="I23" s="47"/>
      <c r="J23" s="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6">
        <f t="shared" si="0"/>
        <v>1012884</v>
      </c>
      <c r="F24" s="44">
        <v>861298</v>
      </c>
      <c r="G24" s="44"/>
      <c r="H24" s="44">
        <v>151586</v>
      </c>
      <c r="I24" s="47"/>
      <c r="J24" s="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6">
        <f t="shared" si="0"/>
        <v>1270209</v>
      </c>
      <c r="F25" s="44">
        <v>1147209</v>
      </c>
      <c r="G25" s="44"/>
      <c r="H25" s="44">
        <v>123000</v>
      </c>
      <c r="I25" s="47"/>
      <c r="J25" s="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6">
        <f t="shared" si="0"/>
        <v>2168860</v>
      </c>
      <c r="F26" s="44">
        <v>1446228</v>
      </c>
      <c r="G26" s="44"/>
      <c r="H26" s="44">
        <v>722632</v>
      </c>
      <c r="I26" s="47"/>
      <c r="J26" s="36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6">
        <f t="shared" si="0"/>
        <v>1505868</v>
      </c>
      <c r="F27" s="44">
        <v>1304103</v>
      </c>
      <c r="G27" s="44"/>
      <c r="H27" s="44">
        <v>201765</v>
      </c>
      <c r="I27" s="47"/>
      <c r="J27" s="36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6">
        <f t="shared" si="0"/>
        <v>1445670</v>
      </c>
      <c r="F28" s="44">
        <v>1262790</v>
      </c>
      <c r="G28" s="44"/>
      <c r="H28" s="44">
        <v>182880</v>
      </c>
      <c r="I28" s="47"/>
      <c r="J28" s="36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6">
        <f t="shared" si="0"/>
        <v>1309148</v>
      </c>
      <c r="F29" s="44">
        <v>1148948</v>
      </c>
      <c r="G29" s="44"/>
      <c r="H29" s="44">
        <v>160200</v>
      </c>
      <c r="I29" s="47"/>
      <c r="J29" s="36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6">
        <f t="shared" si="0"/>
        <v>1222616</v>
      </c>
      <c r="F30" s="44">
        <v>720268</v>
      </c>
      <c r="G30" s="44"/>
      <c r="H30" s="44">
        <v>502348</v>
      </c>
      <c r="I30" s="47"/>
      <c r="J30" s="36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6">
        <f t="shared" si="0"/>
        <v>159985</v>
      </c>
      <c r="F31" s="44">
        <v>135585</v>
      </c>
      <c r="G31" s="44"/>
      <c r="H31" s="45">
        <v>24400</v>
      </c>
      <c r="I31" s="35"/>
      <c r="J31" s="36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6">
        <f t="shared" si="0"/>
        <v>81876</v>
      </c>
      <c r="F32" s="44">
        <v>74856</v>
      </c>
      <c r="G32" s="44"/>
      <c r="H32" s="45">
        <v>7020</v>
      </c>
      <c r="I32" s="35"/>
      <c r="J32" s="3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1305</v>
      </c>
      <c r="E33" s="46">
        <f t="shared" si="0"/>
        <v>918197</v>
      </c>
      <c r="F33" s="44">
        <v>547206</v>
      </c>
      <c r="G33" s="44"/>
      <c r="H33" s="45">
        <v>370991</v>
      </c>
      <c r="I33" s="35"/>
      <c r="J33" s="36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6">
        <f t="shared" si="0"/>
        <v>760327</v>
      </c>
      <c r="F34" s="44">
        <v>538125</v>
      </c>
      <c r="G34" s="44"/>
      <c r="H34" s="45">
        <v>222202</v>
      </c>
      <c r="I34" s="35"/>
      <c r="J34" s="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6">
        <f t="shared" si="0"/>
        <v>1374547</v>
      </c>
      <c r="F35" s="44">
        <v>1256347</v>
      </c>
      <c r="G35" s="44"/>
      <c r="H35" s="45">
        <v>118200</v>
      </c>
      <c r="I35" s="35"/>
      <c r="J35" s="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6">
        <f t="shared" si="0"/>
        <v>374404</v>
      </c>
      <c r="F36" s="44">
        <v>355539</v>
      </c>
      <c r="G36" s="44" t="s">
        <v>1307</v>
      </c>
      <c r="H36" s="45">
        <v>18865</v>
      </c>
      <c r="I36" s="35"/>
      <c r="J36" s="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6">
        <f t="shared" si="0"/>
        <v>579075</v>
      </c>
      <c r="F37" s="44">
        <v>422021</v>
      </c>
      <c r="G37" s="44"/>
      <c r="H37" s="45">
        <v>157054</v>
      </c>
      <c r="I37" s="35"/>
      <c r="J37" s="36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6">
        <f t="shared" si="0"/>
        <v>93893</v>
      </c>
      <c r="F38" s="44">
        <v>88893</v>
      </c>
      <c r="G38" s="44"/>
      <c r="H38" s="45">
        <v>5000</v>
      </c>
      <c r="I38" s="35"/>
      <c r="J38" s="3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6">
        <f t="shared" si="0"/>
        <v>100886</v>
      </c>
      <c r="F39" s="44">
        <v>100886</v>
      </c>
      <c r="G39" s="44"/>
      <c r="H39" s="45">
        <v>0</v>
      </c>
      <c r="I39" s="35"/>
      <c r="J39" s="3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1306</v>
      </c>
      <c r="E40" s="46">
        <f t="shared" si="0"/>
        <v>39565</v>
      </c>
      <c r="F40" s="44">
        <v>39565</v>
      </c>
      <c r="G40" s="44"/>
      <c r="H40" s="45">
        <v>0</v>
      </c>
      <c r="I40" s="35"/>
      <c r="J40" s="3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6">
        <f t="shared" si="0"/>
        <v>53502</v>
      </c>
      <c r="F41" s="44">
        <v>53502</v>
      </c>
      <c r="G41" s="44"/>
      <c r="H41" s="45">
        <v>0</v>
      </c>
      <c r="I41" s="35"/>
      <c r="J41" s="3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6">
        <f t="shared" si="0"/>
        <v>368578</v>
      </c>
      <c r="F42" s="44">
        <v>342438</v>
      </c>
      <c r="G42" s="44"/>
      <c r="H42" s="45">
        <v>26140</v>
      </c>
      <c r="I42" s="35"/>
      <c r="J42" s="3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6">
        <f t="shared" si="0"/>
        <v>35783080</v>
      </c>
      <c r="F43" s="44">
        <v>0</v>
      </c>
      <c r="G43" s="44"/>
      <c r="H43" s="45">
        <v>35783080</v>
      </c>
      <c r="I43" s="35"/>
      <c r="J43" s="3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3" t="s">
        <v>1288</v>
      </c>
      <c r="E44" s="48">
        <f>+F44+H44+J44</f>
        <v>4953356177</v>
      </c>
      <c r="F44" s="44">
        <v>4953356177</v>
      </c>
      <c r="G44" s="44"/>
      <c r="H44" s="45">
        <v>0</v>
      </c>
      <c r="I44" s="35"/>
      <c r="J44" s="3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8">
        <v>38</v>
      </c>
      <c r="D45" s="39" t="s">
        <v>1296</v>
      </c>
      <c r="E45" s="48">
        <f>+F45+H45+J45</f>
        <v>1560424400</v>
      </c>
      <c r="F45" s="44"/>
      <c r="G45" s="49"/>
      <c r="H45" s="45"/>
      <c r="I45" s="35"/>
      <c r="J45" s="36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8">
        <v>39</v>
      </c>
      <c r="D46" s="39" t="s">
        <v>1297</v>
      </c>
      <c r="E46" s="48">
        <f>+F46+H46+J46</f>
        <v>300000000</v>
      </c>
      <c r="F46" s="44"/>
      <c r="G46" s="49"/>
      <c r="H46" s="45"/>
      <c r="I46" s="35"/>
      <c r="J46" s="36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83" t="s">
        <v>1259</v>
      </c>
      <c r="D47" s="84"/>
      <c r="E47" s="50">
        <f>SUM(E8:E46)</f>
        <v>6891327085</v>
      </c>
      <c r="F47" s="50">
        <f>SUM(F8:F46)</f>
        <v>4990295561</v>
      </c>
      <c r="G47" s="50">
        <f>SUM(G8:G46)</f>
        <v>0</v>
      </c>
      <c r="H47" s="50">
        <f>SUM(H8:H46)</f>
        <v>40607124</v>
      </c>
      <c r="I47" s="50"/>
      <c r="J47" s="50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C49" s="30"/>
      <c r="D49" s="30"/>
      <c r="E49" s="31"/>
      <c r="F49" s="32"/>
      <c r="G49" s="32"/>
      <c r="H49" s="32"/>
      <c r="I49" s="32"/>
      <c r="J49" s="30"/>
      <c r="L49" s="19"/>
    </row>
    <row r="50" spans="1:12" x14ac:dyDescent="0.3">
      <c r="C50" s="30"/>
      <c r="D50" s="30"/>
      <c r="E50" s="31"/>
      <c r="F50" s="32"/>
      <c r="G50" s="32"/>
      <c r="H50" s="32"/>
      <c r="I50" s="32"/>
      <c r="J50" s="51">
        <v>1860424.4</v>
      </c>
    </row>
    <row r="51" spans="1:12" s="16" customFormat="1" x14ac:dyDescent="0.3">
      <c r="A51" s="17"/>
      <c r="B51" s="17"/>
      <c r="C51" s="30"/>
      <c r="D51" s="30"/>
      <c r="E51" s="31"/>
      <c r="F51" s="32"/>
      <c r="G51" s="32"/>
      <c r="H51" s="32"/>
      <c r="I51" s="32"/>
      <c r="J51" s="30"/>
    </row>
    <row r="52" spans="1:12" s="16" customFormat="1" x14ac:dyDescent="0.3">
      <c r="A52" s="17"/>
      <c r="B52" s="17"/>
      <c r="C52" s="30"/>
      <c r="D52" s="30"/>
      <c r="E52" s="31"/>
      <c r="F52" s="32"/>
      <c r="G52" s="32"/>
      <c r="H52" s="32"/>
      <c r="I52" s="32"/>
      <c r="J52" s="30"/>
    </row>
    <row r="53" spans="1:12" s="16" customFormat="1" x14ac:dyDescent="0.3">
      <c r="A53" s="17"/>
      <c r="B53" s="17"/>
      <c r="C53" s="30"/>
      <c r="D53" s="30"/>
      <c r="E53" s="31"/>
      <c r="F53" s="32"/>
      <c r="G53" s="32"/>
      <c r="H53" s="32"/>
      <c r="I53" s="32"/>
      <c r="J53" s="30"/>
    </row>
    <row r="54" spans="1:12" s="16" customFormat="1" x14ac:dyDescent="0.3">
      <c r="A54" s="17"/>
      <c r="B54" s="17"/>
      <c r="C54" s="30"/>
      <c r="D54" s="30"/>
      <c r="E54" s="31"/>
      <c r="F54" s="32"/>
      <c r="G54" s="32"/>
      <c r="H54" s="32"/>
      <c r="I54" s="32"/>
      <c r="J54" s="30"/>
    </row>
    <row r="55" spans="1:12" s="16" customFormat="1" x14ac:dyDescent="0.3">
      <c r="A55" s="17"/>
      <c r="B55" s="17"/>
      <c r="C55" s="30"/>
      <c r="D55" s="30"/>
      <c r="E55" s="31"/>
      <c r="F55" s="32"/>
      <c r="G55" s="32"/>
      <c r="H55" s="32"/>
      <c r="I55" s="32"/>
      <c r="J55" s="30"/>
    </row>
    <row r="56" spans="1:12" s="16" customFormat="1" x14ac:dyDescent="0.3">
      <c r="A56" s="17"/>
      <c r="B56" s="17"/>
      <c r="C56" s="30"/>
      <c r="D56" s="30"/>
      <c r="E56" s="30"/>
      <c r="F56" s="30"/>
      <c r="G56" s="30"/>
      <c r="H56" s="30"/>
      <c r="I56" s="30"/>
      <c r="J56" s="30"/>
    </row>
    <row r="57" spans="1:12" s="16" customFormat="1" x14ac:dyDescent="0.3">
      <c r="A57" s="17"/>
      <c r="B57" s="17"/>
      <c r="C57" s="30"/>
      <c r="D57" s="30"/>
      <c r="E57" s="30"/>
      <c r="F57" s="30"/>
      <c r="G57" s="30"/>
      <c r="H57" s="30"/>
      <c r="I57" s="30"/>
      <c r="J57" s="30"/>
    </row>
    <row r="58" spans="1:12" s="16" customFormat="1" x14ac:dyDescent="0.3">
      <c r="A58" s="17"/>
      <c r="B58" s="17"/>
      <c r="C58" s="30"/>
      <c r="D58" s="30"/>
      <c r="E58" s="30"/>
      <c r="F58" s="30"/>
      <c r="G58" s="30"/>
      <c r="H58" s="30"/>
      <c r="I58" s="30"/>
      <c r="J58" s="30"/>
    </row>
  </sheetData>
  <autoFilter ref="C7:AF47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AF60"/>
  <sheetViews>
    <sheetView tabSelected="1" view="pageBreakPreview" zoomScale="55" zoomScaleNormal="55" zoomScaleSheetLayoutView="55" workbookViewId="0">
      <pane xSplit="4" ySplit="9" topLeftCell="E55" activePane="bottomRight" state="frozen"/>
      <selection pane="topRight" activeCell="E1" sqref="E1"/>
      <selection pane="bottomLeft" activeCell="A10" sqref="A10"/>
      <selection pane="bottomRight" activeCell="D57" sqref="D57"/>
    </sheetView>
  </sheetViews>
  <sheetFormatPr defaultRowHeight="18" x14ac:dyDescent="0.25"/>
  <cols>
    <col min="1" max="1" width="9.140625" style="52"/>
    <col min="2" max="2" width="2.140625" style="52" customWidth="1"/>
    <col min="3" max="3" width="5.85546875" style="55" customWidth="1"/>
    <col min="4" max="4" width="96.7109375" style="55" customWidth="1"/>
    <col min="5" max="5" width="23.42578125" style="55" customWidth="1"/>
    <col min="6" max="9" width="33" style="55" customWidth="1"/>
    <col min="10" max="10" width="3" style="55" customWidth="1"/>
    <col min="11" max="11" width="30.42578125" style="55" customWidth="1"/>
    <col min="12" max="12" width="26.85546875" style="55" customWidth="1"/>
    <col min="13" max="13" width="23.140625" style="55" customWidth="1"/>
    <col min="14" max="14" width="20.140625" style="55" customWidth="1"/>
    <col min="15" max="16" width="30.7109375" style="55" customWidth="1"/>
    <col min="17" max="20" width="15.7109375" style="55" customWidth="1"/>
    <col min="21" max="32" width="9.140625" style="55"/>
    <col min="33" max="16384" width="9.140625" style="52"/>
  </cols>
  <sheetData>
    <row r="2" spans="3:32" ht="96.75" customHeight="1" x14ac:dyDescent="0.25">
      <c r="H2" s="100" t="s">
        <v>1338</v>
      </c>
      <c r="I2" s="100"/>
    </row>
    <row r="3" spans="3:32" ht="80.25" customHeight="1" x14ac:dyDescent="0.25">
      <c r="C3" s="105" t="s">
        <v>1341</v>
      </c>
      <c r="D3" s="105"/>
      <c r="E3" s="105"/>
      <c r="F3" s="105"/>
      <c r="G3" s="105"/>
      <c r="H3" s="105"/>
      <c r="I3" s="105"/>
      <c r="J3" s="53"/>
    </row>
    <row r="4" spans="3:32" x14ac:dyDescent="0.25">
      <c r="C4" s="106"/>
      <c r="D4" s="106"/>
      <c r="E4" s="106"/>
      <c r="F4" s="106"/>
      <c r="G4" s="106"/>
      <c r="H4" s="106"/>
      <c r="I4" s="106"/>
      <c r="J4" s="54"/>
    </row>
    <row r="5" spans="3:32" ht="17.25" customHeight="1" x14ac:dyDescent="0.25">
      <c r="I5" s="56" t="s">
        <v>1337</v>
      </c>
      <c r="J5" s="69"/>
    </row>
    <row r="6" spans="3:32" ht="66.75" customHeight="1" x14ac:dyDescent="0.25">
      <c r="C6" s="107" t="s">
        <v>5</v>
      </c>
      <c r="D6" s="110" t="s">
        <v>1334</v>
      </c>
      <c r="E6" s="113" t="s">
        <v>1342</v>
      </c>
      <c r="F6" s="114"/>
      <c r="G6" s="114"/>
      <c r="H6" s="114"/>
      <c r="I6" s="114"/>
      <c r="J6" s="70"/>
      <c r="K6" s="54"/>
      <c r="L6" s="54"/>
      <c r="M6" s="54"/>
    </row>
    <row r="7" spans="3:32" ht="44.25" customHeight="1" x14ac:dyDescent="0.25">
      <c r="C7" s="108"/>
      <c r="D7" s="111"/>
      <c r="E7" s="119" t="s">
        <v>1336</v>
      </c>
      <c r="F7" s="115" t="s">
        <v>0</v>
      </c>
      <c r="G7" s="116"/>
      <c r="H7" s="116"/>
      <c r="I7" s="116"/>
      <c r="J7" s="71"/>
    </row>
    <row r="8" spans="3:32" ht="102.75" customHeight="1" x14ac:dyDescent="0.25">
      <c r="C8" s="108"/>
      <c r="D8" s="111"/>
      <c r="E8" s="120"/>
      <c r="F8" s="117" t="s">
        <v>1</v>
      </c>
      <c r="G8" s="101" t="s">
        <v>1308</v>
      </c>
      <c r="H8" s="101" t="s">
        <v>2</v>
      </c>
      <c r="I8" s="101" t="s">
        <v>1335</v>
      </c>
      <c r="J8" s="70"/>
    </row>
    <row r="9" spans="3:32" ht="65.25" customHeight="1" x14ac:dyDescent="0.25">
      <c r="C9" s="109"/>
      <c r="D9" s="112"/>
      <c r="E9" s="121"/>
      <c r="F9" s="118"/>
      <c r="G9" s="102"/>
      <c r="H9" s="102"/>
      <c r="I9" s="102"/>
      <c r="J9" s="70"/>
    </row>
    <row r="10" spans="3:32" ht="65.25" customHeight="1" x14ac:dyDescent="0.25">
      <c r="C10" s="57">
        <v>1</v>
      </c>
      <c r="D10" s="76" t="s">
        <v>1343</v>
      </c>
      <c r="E10" s="59">
        <f t="shared" ref="E10:E52" si="0">+F10+H10+I10+G10</f>
        <v>7201161009.3381996</v>
      </c>
      <c r="F10" s="57">
        <v>5792177660.93612</v>
      </c>
      <c r="G10" s="57">
        <v>1408983348.4020801</v>
      </c>
      <c r="H10" s="61"/>
      <c r="I10" s="61"/>
      <c r="J10" s="72"/>
      <c r="K10" s="66"/>
      <c r="L10" s="66"/>
      <c r="M10" s="73"/>
      <c r="N10" s="73"/>
    </row>
    <row r="11" spans="3:32" ht="65.25" customHeight="1" x14ac:dyDescent="0.25">
      <c r="C11" s="57">
        <f>+C10+1</f>
        <v>2</v>
      </c>
      <c r="D11" s="58" t="s">
        <v>1339</v>
      </c>
      <c r="E11" s="59">
        <f t="shared" si="0"/>
        <v>50000000</v>
      </c>
      <c r="F11" s="57"/>
      <c r="G11" s="60"/>
      <c r="H11" s="61"/>
      <c r="I11" s="61">
        <v>50000000</v>
      </c>
      <c r="J11" s="72"/>
      <c r="K11" s="66"/>
    </row>
    <row r="12" spans="3:32" s="62" customFormat="1" ht="45" customHeight="1" x14ac:dyDescent="0.25">
      <c r="C12" s="57">
        <f t="shared" ref="C12:C57" si="1">+C11+1</f>
        <v>3</v>
      </c>
      <c r="D12" s="58" t="s">
        <v>1344</v>
      </c>
      <c r="E12" s="59">
        <f t="shared" si="0"/>
        <v>3665661</v>
      </c>
      <c r="F12" s="63">
        <v>2174479</v>
      </c>
      <c r="G12" s="61">
        <v>538184</v>
      </c>
      <c r="H12" s="61">
        <v>952998</v>
      </c>
      <c r="I12" s="61"/>
      <c r="J12" s="72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3:32" s="62" customFormat="1" ht="45" customHeight="1" x14ac:dyDescent="0.25">
      <c r="C13" s="57">
        <f t="shared" si="1"/>
        <v>4</v>
      </c>
      <c r="D13" s="58" t="s">
        <v>1345</v>
      </c>
      <c r="E13" s="59">
        <f t="shared" si="0"/>
        <v>9077520</v>
      </c>
      <c r="F13" s="63"/>
      <c r="G13" s="61"/>
      <c r="H13" s="61">
        <v>9077520</v>
      </c>
      <c r="I13" s="6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spans="3:32" s="62" customFormat="1" ht="58.5" customHeight="1" x14ac:dyDescent="0.25">
      <c r="C14" s="57">
        <f t="shared" si="1"/>
        <v>5</v>
      </c>
      <c r="D14" s="58" t="s">
        <v>1309</v>
      </c>
      <c r="E14" s="59">
        <f t="shared" si="0"/>
        <v>2774247</v>
      </c>
      <c r="F14" s="63">
        <v>1977303</v>
      </c>
      <c r="G14" s="61">
        <v>433737</v>
      </c>
      <c r="H14" s="61">
        <v>363207</v>
      </c>
      <c r="I14" s="61"/>
      <c r="J14" s="72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</row>
    <row r="15" spans="3:32" s="62" customFormat="1" ht="58.5" customHeight="1" x14ac:dyDescent="0.25">
      <c r="C15" s="57">
        <f t="shared" si="1"/>
        <v>6</v>
      </c>
      <c r="D15" s="58" t="s">
        <v>1310</v>
      </c>
      <c r="E15" s="59">
        <f t="shared" si="0"/>
        <v>2528066</v>
      </c>
      <c r="F15" s="63">
        <v>1863270</v>
      </c>
      <c r="G15" s="61">
        <v>461160</v>
      </c>
      <c r="H15" s="61">
        <v>203636</v>
      </c>
      <c r="I15" s="61"/>
      <c r="J15" s="72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3:32" s="62" customFormat="1" ht="58.5" customHeight="1" x14ac:dyDescent="0.25">
      <c r="C16" s="57">
        <f t="shared" si="1"/>
        <v>7</v>
      </c>
      <c r="D16" s="58" t="s">
        <v>1311</v>
      </c>
      <c r="E16" s="59">
        <f t="shared" si="0"/>
        <v>1670981</v>
      </c>
      <c r="F16" s="63">
        <v>1272810</v>
      </c>
      <c r="G16" s="61">
        <v>315021</v>
      </c>
      <c r="H16" s="61">
        <v>83150</v>
      </c>
      <c r="I16" s="61"/>
      <c r="J16" s="72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</row>
    <row r="17" spans="3:32" s="62" customFormat="1" ht="58.5" customHeight="1" x14ac:dyDescent="0.25">
      <c r="C17" s="57">
        <f t="shared" si="1"/>
        <v>8</v>
      </c>
      <c r="D17" s="58" t="s">
        <v>1312</v>
      </c>
      <c r="E17" s="59">
        <f t="shared" si="0"/>
        <v>1729200</v>
      </c>
      <c r="F17" s="63">
        <v>1215000</v>
      </c>
      <c r="G17" s="61">
        <v>306000</v>
      </c>
      <c r="H17" s="61">
        <v>208200</v>
      </c>
      <c r="I17" s="61"/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</row>
    <row r="18" spans="3:32" s="62" customFormat="1" ht="58.5" customHeight="1" x14ac:dyDescent="0.25">
      <c r="C18" s="57">
        <f t="shared" si="1"/>
        <v>9</v>
      </c>
      <c r="D18" s="58" t="s">
        <v>1313</v>
      </c>
      <c r="E18" s="59">
        <f t="shared" si="0"/>
        <v>1922086</v>
      </c>
      <c r="F18" s="63">
        <v>1202565</v>
      </c>
      <c r="G18" s="61">
        <v>297636</v>
      </c>
      <c r="H18" s="61">
        <v>421885</v>
      </c>
      <c r="I18" s="61"/>
      <c r="J18" s="72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3:32" s="62" customFormat="1" ht="58.5" customHeight="1" x14ac:dyDescent="0.25">
      <c r="C19" s="57">
        <f t="shared" si="1"/>
        <v>10</v>
      </c>
      <c r="D19" s="58" t="s">
        <v>1314</v>
      </c>
      <c r="E19" s="59">
        <f t="shared" si="0"/>
        <v>2303697</v>
      </c>
      <c r="F19" s="63">
        <v>1637769</v>
      </c>
      <c r="G19" s="61">
        <v>405348</v>
      </c>
      <c r="H19" s="61">
        <v>260580</v>
      </c>
      <c r="I19" s="61"/>
      <c r="J19" s="72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</row>
    <row r="20" spans="3:32" s="62" customFormat="1" ht="58.5" customHeight="1" x14ac:dyDescent="0.25">
      <c r="C20" s="57">
        <f t="shared" si="1"/>
        <v>11</v>
      </c>
      <c r="D20" s="58" t="s">
        <v>1315</v>
      </c>
      <c r="E20" s="59">
        <f t="shared" si="0"/>
        <v>1909756</v>
      </c>
      <c r="F20" s="63">
        <v>1387590</v>
      </c>
      <c r="G20" s="61">
        <v>343428</v>
      </c>
      <c r="H20" s="61">
        <v>178738</v>
      </c>
      <c r="I20" s="61"/>
      <c r="J20" s="72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</row>
    <row r="21" spans="3:32" s="62" customFormat="1" ht="58.5" customHeight="1" x14ac:dyDescent="0.25">
      <c r="C21" s="57">
        <f t="shared" si="1"/>
        <v>12</v>
      </c>
      <c r="D21" s="58" t="s">
        <v>1316</v>
      </c>
      <c r="E21" s="59">
        <f t="shared" si="0"/>
        <v>2159430</v>
      </c>
      <c r="F21" s="63">
        <v>1547322</v>
      </c>
      <c r="G21" s="61">
        <v>382962</v>
      </c>
      <c r="H21" s="61">
        <v>229146</v>
      </c>
      <c r="I21" s="61"/>
      <c r="J21" s="72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</row>
    <row r="22" spans="3:32" s="62" customFormat="1" ht="58.5" customHeight="1" x14ac:dyDescent="0.25">
      <c r="C22" s="57">
        <f t="shared" si="1"/>
        <v>13</v>
      </c>
      <c r="D22" s="58" t="s">
        <v>1317</v>
      </c>
      <c r="E22" s="59">
        <f t="shared" si="0"/>
        <v>2691223</v>
      </c>
      <c r="F22" s="63">
        <v>1993206</v>
      </c>
      <c r="G22" s="61">
        <v>493317</v>
      </c>
      <c r="H22" s="61">
        <v>204700</v>
      </c>
      <c r="I22" s="61"/>
      <c r="J22" s="72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</row>
    <row r="23" spans="3:32" s="62" customFormat="1" ht="58.5" customHeight="1" x14ac:dyDescent="0.25">
      <c r="C23" s="57">
        <f t="shared" si="1"/>
        <v>14</v>
      </c>
      <c r="D23" s="58" t="s">
        <v>1318</v>
      </c>
      <c r="E23" s="59">
        <f t="shared" si="0"/>
        <v>2197434</v>
      </c>
      <c r="F23" s="63">
        <v>1700988</v>
      </c>
      <c r="G23" s="61">
        <v>420996</v>
      </c>
      <c r="H23" s="61">
        <v>75450</v>
      </c>
      <c r="I23" s="61"/>
      <c r="J23" s="72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</row>
    <row r="24" spans="3:32" s="62" customFormat="1" ht="58.5" customHeight="1" x14ac:dyDescent="0.25">
      <c r="C24" s="57">
        <f t="shared" si="1"/>
        <v>15</v>
      </c>
      <c r="D24" s="58" t="s">
        <v>1320</v>
      </c>
      <c r="E24" s="59">
        <f t="shared" si="0"/>
        <v>1438395</v>
      </c>
      <c r="F24" s="63">
        <v>963066</v>
      </c>
      <c r="G24" s="61">
        <v>238359</v>
      </c>
      <c r="H24" s="61">
        <v>236970</v>
      </c>
      <c r="I24" s="61"/>
      <c r="J24" s="72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</row>
    <row r="25" spans="3:32" s="62" customFormat="1" ht="58.5" customHeight="1" x14ac:dyDescent="0.25">
      <c r="C25" s="57">
        <f t="shared" si="1"/>
        <v>16</v>
      </c>
      <c r="D25" s="58" t="s">
        <v>1319</v>
      </c>
      <c r="E25" s="59">
        <f t="shared" si="0"/>
        <v>2031927</v>
      </c>
      <c r="F25" s="63">
        <v>1459620</v>
      </c>
      <c r="G25" s="61">
        <v>361257</v>
      </c>
      <c r="H25" s="61">
        <v>211050</v>
      </c>
      <c r="I25" s="61"/>
      <c r="J25" s="72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</row>
    <row r="26" spans="3:32" s="62" customFormat="1" ht="58.5" customHeight="1" x14ac:dyDescent="0.25">
      <c r="C26" s="57">
        <f t="shared" si="1"/>
        <v>17</v>
      </c>
      <c r="D26" s="58" t="s">
        <v>1321</v>
      </c>
      <c r="E26" s="59">
        <f t="shared" si="0"/>
        <v>2856383</v>
      </c>
      <c r="F26" s="63">
        <v>2107482</v>
      </c>
      <c r="G26" s="61">
        <v>521601</v>
      </c>
      <c r="H26" s="61">
        <v>227300</v>
      </c>
      <c r="I26" s="61"/>
      <c r="J26" s="72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</row>
    <row r="27" spans="3:32" s="62" customFormat="1" ht="58.5" customHeight="1" x14ac:dyDescent="0.25">
      <c r="C27" s="57">
        <f t="shared" si="1"/>
        <v>18</v>
      </c>
      <c r="D27" s="58" t="s">
        <v>1322</v>
      </c>
      <c r="E27" s="59">
        <f t="shared" si="0"/>
        <v>2001593</v>
      </c>
      <c r="F27" s="63">
        <v>1425285</v>
      </c>
      <c r="G27" s="61">
        <v>352758</v>
      </c>
      <c r="H27" s="61">
        <v>223550</v>
      </c>
      <c r="I27" s="61"/>
      <c r="J27" s="72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</row>
    <row r="28" spans="3:32" s="62" customFormat="1" ht="58.5" customHeight="1" x14ac:dyDescent="0.25">
      <c r="C28" s="57">
        <f t="shared" si="1"/>
        <v>19</v>
      </c>
      <c r="D28" s="58" t="s">
        <v>1323</v>
      </c>
      <c r="E28" s="59">
        <f t="shared" si="0"/>
        <v>1781023</v>
      </c>
      <c r="F28" s="63">
        <v>1185000</v>
      </c>
      <c r="G28" s="61">
        <v>296250</v>
      </c>
      <c r="H28" s="61">
        <v>299773</v>
      </c>
      <c r="I28" s="61"/>
      <c r="J28" s="72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</row>
    <row r="29" spans="3:32" s="62" customFormat="1" ht="47.25" customHeight="1" x14ac:dyDescent="0.25">
      <c r="C29" s="57">
        <f t="shared" si="1"/>
        <v>20</v>
      </c>
      <c r="D29" s="58" t="s">
        <v>1324</v>
      </c>
      <c r="E29" s="59">
        <f t="shared" si="0"/>
        <v>1286134</v>
      </c>
      <c r="F29" s="63">
        <f>850144.47+53758.53</f>
        <v>903903</v>
      </c>
      <c r="G29" s="61">
        <f>209152.77+14563.23</f>
        <v>223716</v>
      </c>
      <c r="H29" s="61">
        <v>158515</v>
      </c>
      <c r="I29" s="61"/>
      <c r="J29" s="72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</row>
    <row r="30" spans="3:32" s="62" customFormat="1" ht="47.25" customHeight="1" x14ac:dyDescent="0.25">
      <c r="C30" s="57">
        <f t="shared" si="1"/>
        <v>21</v>
      </c>
      <c r="D30" s="58" t="s">
        <v>1325</v>
      </c>
      <c r="E30" s="59">
        <f t="shared" si="0"/>
        <v>3513382.5</v>
      </c>
      <c r="F30" s="63">
        <f>1393456.677+167769.323</f>
        <v>1561226</v>
      </c>
      <c r="G30" s="61">
        <f>347711.98+45194.52</f>
        <v>392906.5</v>
      </c>
      <c r="H30" s="61">
        <v>1559250</v>
      </c>
      <c r="I30" s="61"/>
      <c r="J30" s="72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</row>
    <row r="31" spans="3:32" s="62" customFormat="1" ht="58.5" customHeight="1" x14ac:dyDescent="0.25">
      <c r="C31" s="57">
        <f t="shared" si="1"/>
        <v>22</v>
      </c>
      <c r="D31" s="58" t="s">
        <v>1327</v>
      </c>
      <c r="E31" s="59">
        <f t="shared" si="0"/>
        <v>1735601</v>
      </c>
      <c r="F31" s="63">
        <f>1303202.50645+84534.49355</f>
        <v>1387737</v>
      </c>
      <c r="G31" s="61">
        <f>322180.20779+21283.79221</f>
        <v>343464</v>
      </c>
      <c r="H31" s="61">
        <v>4400</v>
      </c>
      <c r="I31" s="61"/>
      <c r="J31" s="72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</row>
    <row r="32" spans="3:32" s="62" customFormat="1" ht="41.25" customHeight="1" x14ac:dyDescent="0.25">
      <c r="C32" s="57">
        <f t="shared" si="1"/>
        <v>23</v>
      </c>
      <c r="D32" s="58" t="s">
        <v>1326</v>
      </c>
      <c r="E32" s="59">
        <f t="shared" si="0"/>
        <v>1873047.5</v>
      </c>
      <c r="F32" s="63">
        <f>1182107.699+182892.301</f>
        <v>1365000</v>
      </c>
      <c r="G32" s="61">
        <f>284711.972+53125.528</f>
        <v>337837.5</v>
      </c>
      <c r="H32" s="61">
        <v>170210</v>
      </c>
      <c r="I32" s="61"/>
      <c r="J32" s="72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</row>
    <row r="33" spans="3:32" s="62" customFormat="1" ht="41.25" customHeight="1" x14ac:dyDescent="0.25">
      <c r="C33" s="57">
        <f t="shared" si="1"/>
        <v>24</v>
      </c>
      <c r="D33" s="58" t="s">
        <v>1328</v>
      </c>
      <c r="E33" s="59">
        <f t="shared" si="0"/>
        <v>1992587</v>
      </c>
      <c r="F33" s="63">
        <f>1067519.216+82980.784</f>
        <v>1150500</v>
      </c>
      <c r="G33" s="61">
        <f>267098.98+14901.02</f>
        <v>282000</v>
      </c>
      <c r="H33" s="61">
        <v>560087</v>
      </c>
      <c r="I33" s="61"/>
      <c r="J33" s="72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</row>
    <row r="34" spans="3:32" s="62" customFormat="1" ht="41.25" customHeight="1" x14ac:dyDescent="0.25">
      <c r="C34" s="57">
        <f t="shared" si="1"/>
        <v>25</v>
      </c>
      <c r="D34" s="58" t="s">
        <v>1340</v>
      </c>
      <c r="E34" s="59">
        <f t="shared" si="0"/>
        <v>1195075</v>
      </c>
      <c r="F34" s="63">
        <v>780000</v>
      </c>
      <c r="G34" s="61">
        <v>192000</v>
      </c>
      <c r="H34" s="61">
        <v>223075</v>
      </c>
      <c r="I34" s="61"/>
      <c r="J34" s="72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</row>
    <row r="35" spans="3:32" s="62" customFormat="1" ht="41.25" customHeight="1" x14ac:dyDescent="0.25">
      <c r="C35" s="57">
        <f t="shared" si="1"/>
        <v>26</v>
      </c>
      <c r="D35" s="58" t="s">
        <v>1329</v>
      </c>
      <c r="E35" s="59">
        <f t="shared" si="0"/>
        <v>2886830</v>
      </c>
      <c r="F35" s="63">
        <v>960000</v>
      </c>
      <c r="G35" s="61">
        <v>240500</v>
      </c>
      <c r="H35" s="61">
        <v>1686330</v>
      </c>
      <c r="I35" s="61"/>
      <c r="J35" s="72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</row>
    <row r="36" spans="3:32" s="62" customFormat="1" ht="41.25" customHeight="1" x14ac:dyDescent="0.25">
      <c r="C36" s="57">
        <f t="shared" si="1"/>
        <v>27</v>
      </c>
      <c r="D36" s="58" t="s">
        <v>1330</v>
      </c>
      <c r="E36" s="59">
        <f t="shared" si="0"/>
        <v>210980</v>
      </c>
      <c r="F36" s="63">
        <v>150000</v>
      </c>
      <c r="G36" s="61">
        <v>37460</v>
      </c>
      <c r="H36" s="61">
        <v>23520</v>
      </c>
      <c r="I36" s="61"/>
      <c r="J36" s="72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</row>
    <row r="37" spans="3:32" s="62" customFormat="1" ht="41.25" customHeight="1" x14ac:dyDescent="0.25">
      <c r="C37" s="57">
        <f t="shared" si="1"/>
        <v>28</v>
      </c>
      <c r="D37" s="58" t="s">
        <v>1331</v>
      </c>
      <c r="E37" s="59">
        <f t="shared" si="0"/>
        <v>140775</v>
      </c>
      <c r="F37" s="63">
        <v>90000</v>
      </c>
      <c r="G37" s="61">
        <v>22275</v>
      </c>
      <c r="H37" s="61">
        <v>28500</v>
      </c>
      <c r="I37" s="61"/>
      <c r="J37" s="72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</row>
    <row r="38" spans="3:32" s="62" customFormat="1" ht="41.25" customHeight="1" x14ac:dyDescent="0.25">
      <c r="C38" s="57">
        <f t="shared" si="1"/>
        <v>29</v>
      </c>
      <c r="D38" s="58" t="s">
        <v>1332</v>
      </c>
      <c r="E38" s="59">
        <f t="shared" si="0"/>
        <v>1136045.4980000001</v>
      </c>
      <c r="F38" s="63">
        <v>575047.99800000002</v>
      </c>
      <c r="G38" s="61">
        <v>142324.5</v>
      </c>
      <c r="H38" s="61">
        <v>418673</v>
      </c>
      <c r="I38" s="61"/>
      <c r="J38" s="72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</row>
    <row r="39" spans="3:32" s="62" customFormat="1" ht="55.5" customHeight="1" x14ac:dyDescent="0.25">
      <c r="C39" s="57">
        <f t="shared" si="1"/>
        <v>30</v>
      </c>
      <c r="D39" s="58" t="s">
        <v>1260</v>
      </c>
      <c r="E39" s="59">
        <f t="shared" si="0"/>
        <v>2124252</v>
      </c>
      <c r="F39" s="63">
        <v>1457580</v>
      </c>
      <c r="G39" s="61">
        <v>363275</v>
      </c>
      <c r="H39" s="61">
        <v>303397</v>
      </c>
      <c r="I39" s="82"/>
      <c r="J39" s="72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</row>
    <row r="40" spans="3:32" s="62" customFormat="1" ht="41.25" customHeight="1" x14ac:dyDescent="0.25">
      <c r="C40" s="57">
        <f t="shared" si="1"/>
        <v>31</v>
      </c>
      <c r="D40" s="58" t="s">
        <v>1261</v>
      </c>
      <c r="E40" s="59">
        <f t="shared" si="0"/>
        <v>600570</v>
      </c>
      <c r="F40" s="63">
        <v>460000</v>
      </c>
      <c r="G40" s="61">
        <v>112570</v>
      </c>
      <c r="H40" s="61">
        <v>28000</v>
      </c>
      <c r="I40" s="61"/>
      <c r="J40" s="72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</row>
    <row r="41" spans="3:32" s="62" customFormat="1" ht="41.25" customHeight="1" x14ac:dyDescent="0.25">
      <c r="C41" s="57">
        <f t="shared" si="1"/>
        <v>32</v>
      </c>
      <c r="D41" s="58" t="s">
        <v>1262</v>
      </c>
      <c r="E41" s="59">
        <f t="shared" si="0"/>
        <v>2151080</v>
      </c>
      <c r="F41" s="63">
        <v>570000</v>
      </c>
      <c r="G41" s="61">
        <v>142600</v>
      </c>
      <c r="H41" s="61">
        <v>1438480</v>
      </c>
      <c r="I41" s="61"/>
      <c r="J41" s="72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</row>
    <row r="42" spans="3:32" s="62" customFormat="1" ht="41.25" customHeight="1" x14ac:dyDescent="0.25">
      <c r="C42" s="57">
        <f t="shared" si="1"/>
        <v>33</v>
      </c>
      <c r="D42" s="58" t="s">
        <v>1290</v>
      </c>
      <c r="E42" s="59">
        <f t="shared" si="0"/>
        <v>113100</v>
      </c>
      <c r="F42" s="63">
        <v>86500</v>
      </c>
      <c r="G42" s="61">
        <v>21600</v>
      </c>
      <c r="H42" s="61">
        <v>5000</v>
      </c>
      <c r="I42" s="61"/>
      <c r="J42" s="72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</row>
    <row r="43" spans="3:32" s="62" customFormat="1" ht="41.25" customHeight="1" x14ac:dyDescent="0.25">
      <c r="C43" s="57">
        <f t="shared" si="1"/>
        <v>34</v>
      </c>
      <c r="D43" s="58" t="s">
        <v>1294</v>
      </c>
      <c r="E43" s="59">
        <f t="shared" si="0"/>
        <v>123273</v>
      </c>
      <c r="F43" s="63">
        <v>98817</v>
      </c>
      <c r="G43" s="61">
        <v>24456</v>
      </c>
      <c r="H43" s="61"/>
      <c r="I43" s="61"/>
      <c r="J43" s="72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</row>
    <row r="44" spans="3:32" s="62" customFormat="1" ht="41.25" customHeight="1" x14ac:dyDescent="0.25">
      <c r="C44" s="57">
        <f t="shared" si="1"/>
        <v>35</v>
      </c>
      <c r="D44" s="77" t="s">
        <v>1265</v>
      </c>
      <c r="E44" s="59">
        <f t="shared" si="0"/>
        <v>55550</v>
      </c>
      <c r="F44" s="63">
        <v>44500</v>
      </c>
      <c r="G44" s="61">
        <v>11050</v>
      </c>
      <c r="H44" s="61"/>
      <c r="I44" s="61"/>
      <c r="J44" s="72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</row>
    <row r="45" spans="3:32" s="62" customFormat="1" ht="41.25" customHeight="1" x14ac:dyDescent="0.25">
      <c r="C45" s="57">
        <f t="shared" si="1"/>
        <v>36</v>
      </c>
      <c r="D45" s="58" t="s">
        <v>1295</v>
      </c>
      <c r="E45" s="59">
        <f t="shared" si="0"/>
        <v>79842</v>
      </c>
      <c r="F45" s="63">
        <v>64002</v>
      </c>
      <c r="G45" s="61">
        <v>15840</v>
      </c>
      <c r="H45" s="61"/>
      <c r="I45" s="61"/>
      <c r="J45" s="72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</row>
    <row r="46" spans="3:32" s="62" customFormat="1" ht="41.25" customHeight="1" x14ac:dyDescent="0.25">
      <c r="C46" s="57">
        <f t="shared" si="1"/>
        <v>37</v>
      </c>
      <c r="D46" s="58" t="s">
        <v>1333</v>
      </c>
      <c r="E46" s="59">
        <f t="shared" si="0"/>
        <v>778409</v>
      </c>
      <c r="F46" s="63">
        <v>393717</v>
      </c>
      <c r="G46" s="61">
        <v>97446</v>
      </c>
      <c r="H46" s="61">
        <v>287246</v>
      </c>
      <c r="I46" s="61"/>
      <c r="J46" s="72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</row>
    <row r="47" spans="3:32" s="62" customFormat="1" ht="45" customHeight="1" x14ac:dyDescent="0.25">
      <c r="C47" s="57">
        <f t="shared" si="1"/>
        <v>38</v>
      </c>
      <c r="D47" s="58" t="s">
        <v>1346</v>
      </c>
      <c r="E47" s="59">
        <f t="shared" si="0"/>
        <v>13745759</v>
      </c>
      <c r="F47" s="63">
        <v>11386592</v>
      </c>
      <c r="G47" s="61">
        <v>479436</v>
      </c>
      <c r="H47" s="61">
        <v>1879731</v>
      </c>
      <c r="I47" s="61"/>
      <c r="J47" s="72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</row>
    <row r="48" spans="3:32" s="62" customFormat="1" ht="45.75" customHeight="1" x14ac:dyDescent="0.25">
      <c r="C48" s="57">
        <f t="shared" si="1"/>
        <v>39</v>
      </c>
      <c r="D48" s="58" t="s">
        <v>1347</v>
      </c>
      <c r="E48" s="59">
        <f t="shared" si="0"/>
        <v>300877</v>
      </c>
      <c r="F48" s="63">
        <v>229200</v>
      </c>
      <c r="G48" s="61">
        <v>56727</v>
      </c>
      <c r="H48" s="61">
        <v>14950</v>
      </c>
      <c r="I48" s="61"/>
      <c r="J48" s="72"/>
      <c r="K48" s="73" t="e">
        <f>+#REF!-H48</f>
        <v>#REF!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</row>
    <row r="49" spans="3:32" s="62" customFormat="1" ht="129" customHeight="1" x14ac:dyDescent="0.25">
      <c r="C49" s="57">
        <f t="shared" si="1"/>
        <v>40</v>
      </c>
      <c r="D49" s="58" t="s">
        <v>1348</v>
      </c>
      <c r="E49" s="59">
        <f t="shared" si="0"/>
        <v>955867</v>
      </c>
      <c r="F49" s="63">
        <v>684798</v>
      </c>
      <c r="G49" s="61">
        <v>168069</v>
      </c>
      <c r="H49" s="61">
        <v>103000</v>
      </c>
      <c r="I49" s="61"/>
      <c r="J49" s="72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</row>
    <row r="50" spans="3:32" s="62" customFormat="1" ht="51.75" customHeight="1" x14ac:dyDescent="0.25">
      <c r="C50" s="57">
        <f t="shared" si="1"/>
        <v>41</v>
      </c>
      <c r="D50" s="58" t="s">
        <v>1349</v>
      </c>
      <c r="E50" s="59">
        <f t="shared" si="0"/>
        <v>232454</v>
      </c>
      <c r="F50" s="63">
        <v>171506</v>
      </c>
      <c r="G50" s="61">
        <v>42448</v>
      </c>
      <c r="H50" s="61">
        <v>18500</v>
      </c>
      <c r="I50" s="61"/>
      <c r="J50" s="72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</row>
    <row r="51" spans="3:32" s="62" customFormat="1" ht="78.75" customHeight="1" x14ac:dyDescent="0.25">
      <c r="C51" s="57">
        <f t="shared" si="1"/>
        <v>42</v>
      </c>
      <c r="D51" s="58" t="s">
        <v>1350</v>
      </c>
      <c r="E51" s="59">
        <f t="shared" si="0"/>
        <v>863952</v>
      </c>
      <c r="F51" s="63">
        <f>441000+204689</f>
        <v>645689</v>
      </c>
      <c r="G51" s="61">
        <f>109149+84714</f>
        <v>193863</v>
      </c>
      <c r="H51" s="61">
        <v>24400</v>
      </c>
      <c r="I51" s="61"/>
      <c r="J51" s="72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</row>
    <row r="52" spans="3:32" s="62" customFormat="1" ht="112.5" customHeight="1" x14ac:dyDescent="0.25">
      <c r="C52" s="57">
        <f t="shared" si="1"/>
        <v>43</v>
      </c>
      <c r="D52" s="58" t="s">
        <v>1351</v>
      </c>
      <c r="E52" s="131">
        <f t="shared" si="0"/>
        <v>1781023</v>
      </c>
      <c r="F52" s="63">
        <v>1185000</v>
      </c>
      <c r="G52" s="61">
        <v>296250</v>
      </c>
      <c r="H52" s="61">
        <v>299773</v>
      </c>
      <c r="I52" s="61"/>
      <c r="J52" s="72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</row>
    <row r="53" spans="3:32" s="62" customFormat="1" ht="112.5" customHeight="1" x14ac:dyDescent="0.25">
      <c r="C53" s="57">
        <f t="shared" si="1"/>
        <v>44</v>
      </c>
      <c r="D53" s="58" t="s">
        <v>1352</v>
      </c>
      <c r="E53" s="131"/>
      <c r="F53" s="63">
        <v>68619</v>
      </c>
      <c r="G53" s="61">
        <v>16989</v>
      </c>
      <c r="H53" s="61">
        <v>15750</v>
      </c>
      <c r="I53" s="61"/>
      <c r="J53" s="72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</row>
    <row r="54" spans="3:32" s="62" customFormat="1" ht="112.5" customHeight="1" x14ac:dyDescent="0.25">
      <c r="C54" s="57">
        <f t="shared" si="1"/>
        <v>45</v>
      </c>
      <c r="D54" s="58" t="s">
        <v>1353</v>
      </c>
      <c r="E54" s="131"/>
      <c r="F54" s="63">
        <v>74234</v>
      </c>
      <c r="G54" s="61">
        <v>18372</v>
      </c>
      <c r="H54" s="61">
        <v>4780</v>
      </c>
      <c r="I54" s="61"/>
      <c r="J54" s="72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</row>
    <row r="55" spans="3:32" s="62" customFormat="1" ht="112.5" customHeight="1" x14ac:dyDescent="0.25">
      <c r="C55" s="57">
        <f t="shared" si="1"/>
        <v>46</v>
      </c>
      <c r="D55" s="78" t="s">
        <v>1354</v>
      </c>
      <c r="E55" s="131"/>
      <c r="F55" s="63"/>
      <c r="G55" s="61"/>
      <c r="H55" s="61">
        <v>126120575</v>
      </c>
      <c r="I55" s="61"/>
      <c r="J55" s="72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</row>
    <row r="56" spans="3:32" s="62" customFormat="1" ht="112.5" customHeight="1" x14ac:dyDescent="0.25">
      <c r="C56" s="57">
        <f t="shared" si="1"/>
        <v>47</v>
      </c>
      <c r="D56" s="58" t="s">
        <v>1355</v>
      </c>
      <c r="E56" s="131"/>
      <c r="F56" s="63"/>
      <c r="G56" s="61"/>
      <c r="H56" s="61">
        <v>920000000</v>
      </c>
      <c r="I56" s="61"/>
      <c r="J56" s="72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</row>
    <row r="57" spans="3:32" s="62" customFormat="1" ht="112.5" customHeight="1" x14ac:dyDescent="0.25">
      <c r="C57" s="57">
        <f t="shared" si="1"/>
        <v>48</v>
      </c>
      <c r="D57" s="79" t="s">
        <v>1356</v>
      </c>
      <c r="E57" s="132"/>
      <c r="F57" s="80"/>
      <c r="G57" s="81"/>
      <c r="H57" s="81">
        <f>31000000+5036315</f>
        <v>36036315</v>
      </c>
      <c r="I57" s="81"/>
      <c r="J57" s="72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</row>
    <row r="58" spans="3:32" s="64" customFormat="1" ht="51.75" customHeight="1" x14ac:dyDescent="0.25">
      <c r="C58" s="103" t="s">
        <v>1259</v>
      </c>
      <c r="D58" s="104"/>
      <c r="E58" s="65">
        <f>SUM(E10:E52)</f>
        <v>7335776096.8361998</v>
      </c>
      <c r="F58" s="65">
        <f>SUM(F10:F57)</f>
        <v>5843834583.9341202</v>
      </c>
      <c r="G58" s="65">
        <f>SUM(G10:G57)</f>
        <v>1419426836.9020801</v>
      </c>
      <c r="H58" s="65">
        <f>SUM(H10:H57)</f>
        <v>1104870310</v>
      </c>
      <c r="I58" s="65">
        <f>SUM(I10:I57)</f>
        <v>50000000</v>
      </c>
      <c r="J58" s="74"/>
      <c r="K58" s="75"/>
      <c r="L58" s="73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</row>
    <row r="59" spans="3:32" ht="24" customHeight="1" x14ac:dyDescent="0.25">
      <c r="E59" s="66"/>
      <c r="L59" s="73"/>
    </row>
    <row r="60" spans="3:32" ht="38.25" customHeight="1" x14ac:dyDescent="0.25">
      <c r="C60" s="67"/>
      <c r="D60" s="99"/>
      <c r="E60" s="99"/>
      <c r="F60" s="99"/>
      <c r="G60" s="99"/>
      <c r="H60" s="99"/>
      <c r="I60" s="67"/>
      <c r="J60" s="68"/>
    </row>
  </sheetData>
  <mergeCells count="14">
    <mergeCell ref="D60:H60"/>
    <mergeCell ref="H2:I2"/>
    <mergeCell ref="G8:G9"/>
    <mergeCell ref="H8:H9"/>
    <mergeCell ref="I8:I9"/>
    <mergeCell ref="C58:D58"/>
    <mergeCell ref="C3:I3"/>
    <mergeCell ref="C4:I4"/>
    <mergeCell ref="C6:C9"/>
    <mergeCell ref="D6:D9"/>
    <mergeCell ref="E6:I6"/>
    <mergeCell ref="F7:I7"/>
    <mergeCell ref="F8:F9"/>
    <mergeCell ref="E7:E9"/>
  </mergeCells>
  <printOptions horizontalCentered="1"/>
  <pageMargins left="0.19685039370078741" right="0.19685039370078741" top="0.59055118110236227" bottom="0" header="0" footer="0"/>
  <pageSetup paperSize="9" scale="26" fitToHeight="2" orientation="landscape" r:id="rId1"/>
  <rowBreaks count="1" manualBreakCount="1">
    <brk id="58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30" x14ac:dyDescent="0.25">
      <c r="A2" s="123" t="s">
        <v>165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 t="s">
        <v>166</v>
      </c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4" spans="1:30" x14ac:dyDescent="0.25">
      <c r="A4" s="125" t="s">
        <v>167</v>
      </c>
      <c r="B4" s="125" t="s">
        <v>168</v>
      </c>
      <c r="C4" s="1"/>
      <c r="D4" s="1"/>
      <c r="E4" s="1"/>
      <c r="F4" s="125" t="s">
        <v>169</v>
      </c>
      <c r="G4" s="125" t="s">
        <v>170</v>
      </c>
      <c r="H4" s="125" t="s">
        <v>171</v>
      </c>
      <c r="I4" s="125" t="s">
        <v>172</v>
      </c>
      <c r="J4" s="125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28" t="s">
        <v>178</v>
      </c>
      <c r="P4" s="129"/>
      <c r="Q4" s="130"/>
      <c r="R4" s="125" t="s">
        <v>179</v>
      </c>
      <c r="S4" s="128" t="s">
        <v>180</v>
      </c>
      <c r="T4" s="129"/>
      <c r="U4" s="130"/>
      <c r="V4" s="125" t="s">
        <v>181</v>
      </c>
      <c r="W4" s="125" t="s">
        <v>182</v>
      </c>
      <c r="X4" s="128" t="s">
        <v>183</v>
      </c>
      <c r="Y4" s="130"/>
      <c r="Z4" s="125" t="s">
        <v>184</v>
      </c>
      <c r="AA4" s="125" t="s">
        <v>185</v>
      </c>
      <c r="AB4" s="125" t="s">
        <v>186</v>
      </c>
      <c r="AC4" s="125" t="s">
        <v>187</v>
      </c>
      <c r="AD4" s="125" t="s">
        <v>188</v>
      </c>
    </row>
    <row r="5" spans="1:30" x14ac:dyDescent="0.25">
      <c r="A5" s="126"/>
      <c r="B5" s="126"/>
      <c r="C5" s="3"/>
      <c r="D5" s="3"/>
      <c r="E5" s="3"/>
      <c r="F5" s="126"/>
      <c r="G5" s="126"/>
      <c r="H5" s="126"/>
      <c r="I5" s="126"/>
      <c r="J5" s="126"/>
      <c r="K5" s="3" t="s">
        <v>189</v>
      </c>
      <c r="L5" s="4" t="s">
        <v>189</v>
      </c>
      <c r="M5" s="3" t="s">
        <v>189</v>
      </c>
      <c r="N5" s="3" t="s">
        <v>189</v>
      </c>
      <c r="O5" s="125">
        <f>+SUBTOTAL(9,O10:O152)/1000</f>
        <v>139140.95300000001</v>
      </c>
      <c r="P5" s="125" t="s">
        <v>190</v>
      </c>
      <c r="Q5" s="125" t="s">
        <v>191</v>
      </c>
      <c r="R5" s="126"/>
      <c r="S5" s="125" t="s">
        <v>192</v>
      </c>
      <c r="T5" s="1" t="s">
        <v>193</v>
      </c>
      <c r="U5" s="125" t="s">
        <v>194</v>
      </c>
      <c r="V5" s="126"/>
      <c r="W5" s="126"/>
      <c r="X5" s="125" t="s">
        <v>195</v>
      </c>
      <c r="Y5" s="125" t="s">
        <v>196</v>
      </c>
      <c r="Z5" s="126"/>
      <c r="AA5" s="126"/>
      <c r="AB5" s="126"/>
      <c r="AC5" s="126"/>
      <c r="AD5" s="126"/>
    </row>
    <row r="6" spans="1:30" x14ac:dyDescent="0.25">
      <c r="A6" s="126"/>
      <c r="B6" s="126"/>
      <c r="C6" s="3"/>
      <c r="D6" s="3"/>
      <c r="E6" s="3"/>
      <c r="F6" s="126"/>
      <c r="G6" s="126"/>
      <c r="H6" s="126"/>
      <c r="I6" s="126"/>
      <c r="J6" s="126"/>
      <c r="K6" s="3"/>
      <c r="L6" s="4"/>
      <c r="M6" s="3"/>
      <c r="N6" s="3"/>
      <c r="O6" s="126"/>
      <c r="P6" s="126"/>
      <c r="Q6" s="126"/>
      <c r="R6" s="126"/>
      <c r="S6" s="126"/>
      <c r="T6" s="3" t="s">
        <v>197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</row>
    <row r="7" spans="1:30" x14ac:dyDescent="0.25">
      <c r="A7" s="126"/>
      <c r="B7" s="126"/>
      <c r="C7" s="3"/>
      <c r="D7" s="3"/>
      <c r="E7" s="3"/>
      <c r="F7" s="126"/>
      <c r="G7" s="126"/>
      <c r="H7" s="126"/>
      <c r="I7" s="126"/>
      <c r="J7" s="126"/>
      <c r="K7" s="3"/>
      <c r="L7" s="4"/>
      <c r="M7" s="3"/>
      <c r="N7" s="3"/>
      <c r="O7" s="126"/>
      <c r="P7" s="126"/>
      <c r="Q7" s="126"/>
      <c r="R7" s="126"/>
      <c r="S7" s="126"/>
      <c r="T7" s="3" t="s">
        <v>198</v>
      </c>
      <c r="U7" s="126"/>
      <c r="V7" s="126"/>
      <c r="W7" s="126"/>
      <c r="X7" s="126"/>
      <c r="Y7" s="126"/>
      <c r="Z7" s="126"/>
      <c r="AA7" s="126"/>
      <c r="AB7" s="126"/>
      <c r="AC7" s="126"/>
      <c r="AD7" s="126"/>
    </row>
    <row r="8" spans="1:30" x14ac:dyDescent="0.25">
      <c r="A8" s="127"/>
      <c r="B8" s="127"/>
      <c r="C8" s="5"/>
      <c r="D8" s="5"/>
      <c r="E8" s="5"/>
      <c r="F8" s="127"/>
      <c r="G8" s="127"/>
      <c r="H8" s="127"/>
      <c r="I8" s="127"/>
      <c r="J8" s="127"/>
      <c r="K8" s="5"/>
      <c r="L8" s="6"/>
      <c r="M8" s="5"/>
      <c r="N8" s="5"/>
      <c r="O8" s="127"/>
      <c r="P8" s="127"/>
      <c r="Q8" s="127"/>
      <c r="R8" s="127"/>
      <c r="S8" s="127"/>
      <c r="T8" s="5" t="s">
        <v>199</v>
      </c>
      <c r="U8" s="127"/>
      <c r="V8" s="127"/>
      <c r="W8" s="127"/>
      <c r="X8" s="127"/>
      <c r="Y8" s="127"/>
      <c r="Z8" s="127"/>
      <c r="AA8" s="127"/>
      <c r="AB8" s="127"/>
      <c r="AC8" s="127"/>
      <c r="AD8" s="127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>
    <filterColumn colId="4">
      <filters>
        <filter val="Сақлаш"/>
      </filters>
    </filterColumn>
    <sortState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2023 йил 1-чорак</vt:lpstr>
      <vt:lpstr>Шартномалар</vt:lpstr>
      <vt:lpstr>'2023 йил 1-чорак'!Заголовки_для_печати</vt:lpstr>
      <vt:lpstr>'Йиллик параметр'!Заголовки_для_печати</vt:lpstr>
      <vt:lpstr>'2023 йил 1-чорак'!Область_печати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2022-01-14T16:09:04Z</cp:lastPrinted>
  <dcterms:created xsi:type="dcterms:W3CDTF">2020-01-15T07:42:43Z</dcterms:created>
  <dcterms:modified xsi:type="dcterms:W3CDTF">2023-04-15T09:04:18Z</dcterms:modified>
</cp:coreProperties>
</file>