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!data\Desktop\Веб-сайт\"/>
    </mc:Choice>
  </mc:AlternateContent>
  <bookViews>
    <workbookView xWindow="0" yWindow="0" windowWidth="28800" windowHeight="12285" firstSheet="1" activeTab="1"/>
  </bookViews>
  <sheets>
    <sheet name="Йиллик параметр" sheetId="15" state="hidden" r:id="rId1"/>
    <sheet name="2023 йил 2-чорак" sheetId="19" r:id="rId2"/>
    <sheet name="Шартномалар" sheetId="12" state="hidden" r:id="rId3"/>
  </sheets>
  <definedNames>
    <definedName name="_xlnm._FilterDatabase" localSheetId="1" hidden="1">'2023 йил 2-чорак'!$C$9:$AF$58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'2023 йил 2-чорак'!$6:$9</definedName>
    <definedName name="_xlnm.Print_Titles" localSheetId="0">'Йиллик параметр'!$5:$7</definedName>
    <definedName name="_xlnm.Print_Area" localSheetId="1">'2023 йил 2-чорак'!$B$2:$J$61</definedName>
    <definedName name="_xlnm.Print_Area" localSheetId="0">'Йиллик параметр'!$B$2:$K$48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9" l="1"/>
  <c r="E54" i="19"/>
  <c r="E55" i="19"/>
  <c r="E56" i="19"/>
  <c r="E57" i="19"/>
  <c r="E58" i="19"/>
  <c r="H59" i="19"/>
  <c r="H58" i="19"/>
  <c r="H53" i="19"/>
  <c r="H49" i="19"/>
  <c r="H46" i="19"/>
  <c r="H39" i="19"/>
  <c r="H37" i="19"/>
  <c r="H36" i="19"/>
  <c r="H13" i="19"/>
  <c r="F59" i="19"/>
  <c r="G59" i="19"/>
  <c r="G53" i="19"/>
  <c r="G49" i="19"/>
  <c r="G46" i="19"/>
  <c r="G37" i="19"/>
  <c r="G36" i="19"/>
  <c r="G17" i="19"/>
  <c r="G15" i="19"/>
  <c r="F53" i="19"/>
  <c r="F49" i="19"/>
  <c r="F46" i="19"/>
  <c r="F17" i="19"/>
  <c r="F15" i="19"/>
  <c r="C12" i="19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I58" i="19" l="1"/>
  <c r="E11" i="19" l="1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1" i="19"/>
  <c r="E42" i="19"/>
  <c r="E43" i="19"/>
  <c r="E44" i="19"/>
  <c r="E45" i="19"/>
  <c r="E46" i="19"/>
  <c r="E47" i="19"/>
  <c r="E49" i="19"/>
  <c r="E50" i="19"/>
  <c r="E51" i="19"/>
  <c r="E52" i="19"/>
  <c r="E48" i="19"/>
  <c r="E40" i="19" l="1"/>
  <c r="K48" i="19" l="1"/>
  <c r="E10" i="19" l="1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59" i="19" l="1"/>
  <c r="E47" i="15"/>
</calcChain>
</file>

<file path=xl/sharedStrings.xml><?xml version="1.0" encoding="utf-8"?>
<sst xmlns="http://schemas.openxmlformats.org/spreadsheetml/2006/main" count="3968" uniqueCount="1358">
  <si>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</si>
  <si>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</si>
  <si>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</si>
  <si>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</si>
  <si>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</si>
  <si>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</si>
  <si>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</si>
  <si>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</si>
  <si>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</si>
  <si>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</si>
  <si>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</si>
  <si>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</si>
  <si>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</si>
  <si>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</si>
  <si>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</si>
  <si>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</si>
  <si>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</si>
  <si>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</si>
  <si>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</si>
  <si>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</si>
  <si>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</si>
  <si>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</si>
  <si>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</si>
  <si>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</si>
  <si>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</si>
  <si>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</si>
  <si>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</si>
  <si>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</si>
  <si>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</si>
  <si>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</si>
  <si>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</si>
  <si>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</si>
  <si>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</si>
  <si>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</si>
  <si>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</si>
  <si>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</si>
  <si>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</si>
  <si>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</si>
  <si>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</si>
  <si>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</si>
  <si>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</si>
  <si>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</si>
  <si>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</si>
  <si>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</si>
  <si>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</si>
  <si>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</si>
  <si>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</si>
  <si>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</si>
  <si>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</si>
  <si>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</si>
  <si>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</si>
  <si>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</si>
  <si>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</si>
  <si>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</si>
  <si>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</si>
  <si>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</si>
  <si>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</si>
  <si>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</si>
  <si>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</si>
  <si>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</si>
  <si>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</si>
  <si>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</si>
  <si>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</si>
  <si>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</si>
  <si>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</si>
  <si>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</si>
  <si>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</si>
  <si>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</si>
  <si>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</si>
  <si>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</si>
  <si>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</si>
  <si>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</si>
  <si>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</si>
  <si>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</si>
  <si>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</si>
  <si>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</si>
  <si>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</si>
  <si>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</si>
  <si>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</si>
  <si>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</si>
  <si>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</si>
  <si>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</si>
  <si>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</si>
  <si>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</si>
  <si>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</si>
  <si>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</si>
  <si>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</si>
  <si>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</si>
  <si>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</si>
  <si>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</si>
  <si>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</si>
  <si>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</si>
  <si>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</si>
  <si>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</si>
  <si>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</si>
  <si>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</si>
  <si>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</si>
  <si>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</si>
  <si>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</si>
  <si>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</si>
  <si>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</si>
  <si>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</si>
  <si>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</si>
  <si>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</si>
  <si>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</si>
  <si>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</si>
  <si>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</si>
  <si>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</si>
  <si>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</si>
  <si>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</si>
  <si>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</si>
  <si>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</si>
  <si>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</si>
  <si>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</si>
  <si>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</si>
  <si>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</si>
  <si>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</si>
  <si>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</si>
  <si>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</si>
  <si>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</si>
  <si>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</si>
  <si>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</si>
  <si>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</si>
  <si>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</si>
  <si>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</si>
  <si>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</si>
  <si>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</si>
  <si>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</si>
  <si>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</si>
  <si>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</si>
  <si>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</si>
  <si>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</si>
  <si>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</si>
  <si>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</si>
  <si>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</si>
  <si>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</si>
  <si>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</si>
  <si>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</si>
  <si>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</si>
  <si>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</si>
  <si>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</si>
  <si>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</si>
  <si>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</si>
  <si>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</si>
  <si>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</si>
  <si>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</si>
  <si>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</si>
  <si>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</si>
  <si>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</si>
  <si>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</si>
  <si>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</si>
  <si>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</si>
  <si>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</si>
  <si>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</si>
  <si>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</si>
  <si>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</si>
  <si>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</si>
  <si>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</si>
  <si>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</si>
  <si>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</si>
  <si>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</si>
  <si>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</si>
  <si>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</si>
  <si>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</si>
  <si>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</si>
  <si>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</si>
  <si>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</si>
  <si>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</si>
  <si>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</si>
  <si>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</si>
  <si>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</si>
  <si>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</si>
  <si>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</si>
  <si>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</si>
  <si>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</si>
  <si>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</si>
  <si>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</si>
  <si>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</si>
  <si>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</si>
  <si>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</si>
  <si>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</si>
  <si>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</si>
  <si>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</si>
  <si>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</si>
  <si>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</si>
  <si>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</si>
  <si>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</si>
  <si>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</si>
  <si>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</si>
  <si>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</si>
  <si>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</si>
  <si>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</si>
  <si>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</si>
  <si>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</si>
  <si>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</si>
  <si>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</si>
  <si>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</si>
  <si>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</si>
  <si>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</si>
  <si>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</si>
  <si>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</si>
  <si>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</si>
  <si>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</si>
  <si>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</si>
  <si>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</si>
  <si>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</si>
  <si>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</si>
  <si>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</si>
  <si>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</si>
  <si>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</si>
  <si>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</si>
  <si>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</si>
  <si>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</si>
  <si>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</si>
  <si>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</si>
  <si>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</si>
  <si>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</si>
  <si>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</si>
  <si>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</si>
  <si>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</si>
  <si>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</si>
  <si>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</si>
  <si>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</si>
  <si>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</si>
  <si>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</si>
  <si>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</si>
  <si>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</si>
  <si>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</si>
  <si>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</si>
  <si>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</si>
  <si>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</si>
  <si>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</si>
  <si>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</si>
  <si>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</si>
  <si>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</si>
  <si>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</si>
  <si>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</si>
  <si>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</si>
  <si>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</si>
  <si>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</si>
  <si>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</si>
  <si>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</si>
  <si>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</si>
  <si>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</si>
  <si>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</si>
  <si>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</si>
  <si>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</si>
  <si>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</si>
  <si>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</si>
  <si>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</si>
  <si>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</si>
  <si>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</si>
  <si>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</si>
  <si>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</si>
  <si>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</si>
  <si>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</si>
  <si>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</si>
  <si>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</si>
  <si>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</si>
  <si>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</si>
  <si>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</si>
  <si>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</si>
  <si>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</si>
  <si>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</si>
  <si>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</si>
  <si>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</si>
  <si>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</si>
  <si>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</si>
  <si>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</si>
  <si>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</si>
  <si>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</si>
  <si>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</si>
  <si>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</si>
  <si>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</si>
  <si>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</si>
  <si>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</si>
  <si>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</si>
  <si>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</si>
  <si>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</si>
  <si>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</si>
  <si>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</si>
  <si>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</si>
  <si>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</si>
  <si>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</si>
  <si>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</si>
  <si>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</si>
  <si>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</si>
  <si>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</si>
  <si>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</si>
  <si>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</si>
  <si>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</si>
  <si>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</si>
  <si>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</si>
  <si>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</si>
  <si>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</si>
  <si>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</si>
  <si>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</si>
  <si>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</si>
  <si>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</si>
  <si>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</si>
  <si>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</si>
  <si>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</si>
  <si>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</si>
  <si>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</si>
  <si>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</si>
  <si>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</si>
  <si>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</si>
  <si>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</si>
  <si>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</si>
  <si>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</si>
  <si>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</si>
  <si>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</si>
  <si>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</si>
  <si>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</si>
  <si>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</si>
  <si>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</si>
  <si>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</si>
  <si>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</si>
  <si>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</si>
  <si>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</si>
  <si>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</si>
  <si>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</si>
  <si>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</si>
  <si>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</si>
  <si>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</si>
  <si>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</si>
  <si>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</si>
  <si>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</si>
  <si>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</si>
  <si>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</si>
  <si>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</si>
  <si>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</si>
  <si>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</si>
  <si>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</si>
  <si>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</si>
  <si>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</si>
  <si>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</si>
  <si>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</si>
  <si>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</si>
  <si>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</si>
  <si>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</si>
  <si>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</si>
  <si>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</si>
  <si>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</si>
  <si>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</si>
  <si>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</si>
  <si>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</si>
  <si>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</si>
  <si>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</si>
  <si>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</si>
  <si>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</si>
  <si>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</si>
  <si>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</si>
  <si>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</si>
  <si>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</si>
  <si>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</si>
  <si>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</si>
  <si>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</si>
  <si>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</si>
  <si>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</si>
  <si>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</si>
  <si>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</si>
  <si>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</si>
  <si>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</si>
  <si>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</si>
  <si>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</si>
  <si>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</si>
  <si>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</si>
  <si>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</si>
  <si>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</si>
  <si>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</si>
  <si>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</si>
  <si>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</si>
  <si>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</si>
  <si>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</si>
  <si>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</si>
  <si>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</si>
  <si>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</si>
  <si>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</si>
  <si>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</si>
  <si>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</si>
  <si>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</si>
  <si>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</si>
  <si>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</si>
  <si>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</si>
  <si>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</si>
  <si>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</si>
  <si>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</si>
  <si>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</si>
  <si>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</si>
  <si>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</si>
  <si>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</si>
  <si>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</si>
  <si>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</si>
  <si>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</si>
  <si>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</si>
  <si>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</si>
  <si>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</si>
  <si>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</si>
  <si>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</si>
  <si>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</si>
  <si>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</si>
  <si>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</si>
  <si>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</si>
  <si>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</si>
  <si>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</si>
  <si>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</si>
  <si>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</si>
  <si>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</si>
  <si>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</si>
  <si>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</si>
  <si>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</si>
  <si>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</si>
  <si>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</si>
  <si>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</si>
  <si>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</si>
  <si>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</si>
  <si>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</si>
  <si>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</si>
  <si>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</si>
  <si>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</si>
  <si>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</si>
  <si>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</si>
  <si>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</si>
  <si>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</si>
  <si>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</si>
  <si>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</si>
  <si>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</si>
  <si>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</si>
  <si>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</si>
  <si>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</si>
  <si>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</si>
  <si>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</si>
  <si>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</si>
  <si>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</si>
  <si>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</si>
  <si>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</si>
  <si>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</si>
  <si>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</si>
  <si>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</si>
  <si>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</si>
  <si>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</si>
  <si>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</si>
  <si>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</si>
  <si>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</si>
  <si>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</si>
  <si>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</si>
  <si>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</si>
  <si>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</si>
  <si>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</si>
  <si>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</si>
  <si>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</si>
  <si>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</si>
  <si>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</si>
  <si>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</si>
  <si>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</si>
  <si>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</si>
  <si>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</si>
  <si>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</si>
  <si>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</si>
  <si>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</si>
  <si>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</si>
  <si>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</si>
  <si>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</si>
  <si>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</si>
  <si>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</si>
  <si>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</si>
  <si>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</si>
  <si>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</si>
  <si>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</si>
  <si>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</si>
  <si>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</si>
  <si>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</si>
  <si>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</si>
  <si>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</si>
  <si>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</si>
  <si>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</si>
  <si>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</si>
  <si>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</si>
  <si>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</si>
  <si>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</si>
  <si>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</si>
  <si>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</si>
  <si>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</si>
  <si>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</si>
  <si>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</si>
  <si>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</si>
  <si>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</si>
  <si>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</si>
  <si>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</si>
  <si>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</si>
  <si>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</si>
  <si>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</si>
  <si>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</si>
  <si>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</si>
  <si>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</si>
  <si>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</si>
  <si>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</si>
  <si>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</si>
  <si>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</si>
  <si>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</si>
  <si>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</si>
  <si>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</si>
  <si>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</si>
  <si>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</si>
  <si>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</si>
  <si>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</si>
  <si>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</si>
  <si>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</si>
  <si>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</si>
  <si>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</si>
  <si>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</si>
  <si>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</si>
  <si>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</si>
  <si>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</si>
  <si>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</si>
  <si>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</si>
  <si>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</si>
  <si>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</si>
  <si>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</si>
  <si>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</si>
  <si>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</si>
  <si>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</si>
  <si>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</si>
  <si>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</si>
  <si>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</si>
  <si>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</si>
  <si>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</si>
  <si>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</si>
  <si>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</si>
  <si>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</si>
  <si>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</si>
  <si>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</si>
  <si>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</si>
  <si>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</si>
  <si>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</si>
  <si>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</si>
  <si>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</si>
  <si>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</si>
  <si>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</si>
  <si>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</si>
  <si>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</si>
  <si>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</si>
  <si>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</si>
  <si>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</si>
  <si>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</si>
  <si>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</si>
  <si>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</si>
  <si>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</si>
  <si>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</si>
  <si>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</si>
  <si>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</si>
  <si>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</si>
  <si>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</si>
  <si>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</si>
  <si>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</si>
  <si>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</si>
  <si>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</si>
  <si>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</si>
  <si>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</si>
  <si>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</si>
  <si>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</si>
  <si>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</si>
  <si>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</si>
  <si>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</si>
  <si>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</si>
  <si>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</si>
  <si>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</si>
  <si>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</si>
  <si>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</si>
  <si>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</si>
  <si>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</si>
  <si>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</si>
  <si>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</si>
  <si>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</si>
  <si>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</si>
  <si>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</si>
  <si>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</si>
  <si>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</si>
  <si>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</si>
  <si>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</si>
  <si>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</si>
  <si>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</si>
  <si>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</si>
  <si>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</si>
  <si>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</si>
  <si>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</si>
  <si>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</si>
  <si>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</si>
  <si>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</si>
  <si>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</si>
  <si>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</si>
  <si>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</si>
  <si>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</si>
  <si>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</si>
  <si>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</si>
  <si>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</si>
  <si>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</si>
  <si>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</si>
  <si>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</si>
  <si>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</si>
  <si>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</si>
  <si>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</si>
  <si>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</si>
  <si>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</si>
  <si>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</si>
  <si>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</si>
  <si>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</si>
  <si>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</si>
  <si>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</si>
  <si>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</si>
  <si>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</si>
  <si>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</si>
  <si>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</si>
  <si>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</si>
  <si>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</si>
  <si>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</si>
  <si>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</si>
  <si>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</si>
  <si>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</si>
  <si>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</si>
  <si>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</si>
  <si>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</si>
  <si>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</si>
  <si>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</si>
  <si>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</si>
  <si>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</si>
  <si>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</si>
  <si>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</si>
  <si>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</si>
  <si>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</si>
  <si>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</si>
  <si>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</si>
  <si>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</si>
  <si>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</si>
  <si>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</si>
  <si>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</si>
  <si>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</si>
  <si>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</si>
  <si>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</si>
  <si>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</si>
  <si>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</si>
  <si>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</si>
  <si>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</si>
  <si>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</si>
  <si>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</si>
  <si>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</si>
  <si>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</si>
  <si>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</si>
  <si>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</si>
  <si>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</si>
  <si>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</si>
  <si>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</si>
  <si>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</si>
  <si>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</si>
  <si>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</si>
  <si>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</si>
  <si>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</si>
  <si>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</si>
  <si>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</si>
  <si>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</si>
  <si>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</si>
  <si>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</si>
  <si>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</si>
  <si>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</si>
  <si>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</si>
  <si>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</si>
  <si>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</si>
  <si>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</si>
  <si>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</si>
  <si>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</si>
  <si>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</si>
  <si>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</si>
  <si>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</si>
  <si>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</si>
  <si>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</si>
  <si>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</si>
  <si>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</si>
  <si>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</si>
  <si>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</si>
  <si>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</si>
  <si>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</si>
  <si>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</si>
  <si>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</si>
  <si>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</si>
  <si>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</si>
  <si>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</si>
  <si>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</si>
  <si>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</si>
  <si>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</si>
  <si>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</si>
  <si>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</si>
  <si>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</si>
  <si>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</si>
  <si>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</si>
  <si>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</si>
  <si>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</si>
  <si>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</si>
  <si>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</si>
  <si>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</si>
  <si>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</si>
  <si>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</si>
  <si>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</si>
  <si>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</si>
  <si>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</si>
  <si>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</si>
  <si>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</si>
  <si>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</si>
  <si>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</si>
  <si>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</si>
  <si>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</si>
  <si>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</si>
  <si>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</si>
  <si>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</si>
  <si>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</si>
  <si>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</si>
  <si>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</si>
  <si>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</si>
  <si>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</si>
  <si>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</si>
  <si>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</si>
  <si>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</si>
  <si>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</si>
  <si>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</si>
  <si>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</si>
  <si>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</si>
  <si>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</si>
  <si>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</si>
  <si>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</si>
  <si>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</si>
  <si>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</si>
  <si>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</si>
  <si>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</si>
  <si>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</si>
  <si>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</si>
  <si>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</si>
  <si>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</si>
  <si>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</si>
  <si>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</si>
  <si>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</si>
  <si>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</si>
  <si>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</si>
  <si>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</si>
  <si>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</si>
  <si>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</si>
  <si>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</si>
  <si>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</si>
  <si>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</si>
  <si>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</si>
  <si>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</si>
  <si>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</si>
  <si>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</si>
  <si>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</si>
  <si>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</si>
  <si>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</si>
  <si>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</si>
  <si>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</si>
  <si>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</si>
  <si>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</si>
  <si>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</si>
  <si>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</si>
  <si>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</si>
  <si>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</si>
  <si>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</si>
  <si>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</si>
  <si>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</si>
  <si>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</si>
  <si>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</si>
  <si>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</si>
  <si>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</si>
  <si>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</si>
  <si>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</si>
  <si>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</si>
  <si>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</si>
  <si>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</si>
  <si>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</si>
  <si>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</si>
  <si>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</si>
  <si>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</si>
  <si>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</si>
  <si>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</si>
  <si>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</si>
  <si>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</si>
  <si>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</si>
  <si>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</si>
  <si>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</si>
  <si>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</si>
  <si>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</si>
  <si>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</si>
  <si>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</si>
  <si>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</si>
  <si>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</si>
  <si>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</si>
  <si>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</si>
  <si>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</si>
  <si>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</si>
  <si>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</si>
  <si>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</si>
  <si>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</si>
  <si>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</si>
  <si>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</si>
  <si>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</si>
  <si>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</si>
  <si>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</si>
  <si>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</si>
  <si>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</si>
  <si>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</si>
  <si>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</si>
  <si>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</si>
  <si>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</si>
  <si>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</si>
  <si>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</si>
  <si>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</si>
  <si>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</si>
  <si>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</si>
  <si>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</si>
  <si>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</si>
  <si>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</si>
  <si>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</si>
  <si>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</si>
  <si>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</si>
  <si>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</si>
  <si>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</si>
  <si>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</si>
  <si>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</si>
  <si>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</si>
  <si>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</si>
  <si>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</si>
  <si>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</si>
  <si>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</si>
  <si>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</si>
  <si>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</si>
  <si>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</si>
  <si>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</si>
  <si>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</si>
  <si>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</si>
  <si>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</si>
  <si>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</si>
  <si>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</si>
  <si>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</si>
  <si>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</si>
  <si>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</si>
  <si>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</si>
  <si>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</si>
  <si>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</si>
  <si>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</si>
  <si>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</si>
  <si>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</si>
  <si>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</si>
  <si>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</si>
  <si>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</si>
  <si>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</si>
  <si>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</si>
  <si>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</si>
  <si>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</si>
  <si>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</si>
  <si>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</si>
  <si>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</si>
  <si>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</si>
  <si>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</si>
  <si>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</si>
  <si>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</si>
  <si>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</si>
  <si>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</si>
  <si>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</si>
  <si>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</si>
  <si>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</si>
  <si>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</si>
  <si>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</si>
  <si>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</si>
  <si>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</si>
  <si>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</si>
  <si>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</si>
  <si>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</si>
  <si>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</si>
  <si>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</si>
  <si>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</si>
  <si>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</si>
  <si>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</si>
  <si>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</si>
  <si>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</si>
  <si>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</si>
  <si>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</si>
  <si>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</si>
  <si>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</si>
  <si>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</si>
  <si>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</si>
  <si>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</si>
  <si>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</si>
  <si>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</si>
  <si>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</si>
  <si>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</si>
  <si>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</si>
  <si>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</si>
  <si>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</si>
  <si>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</si>
  <si>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</si>
  <si>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</si>
  <si>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</si>
  <si>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</si>
  <si>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</si>
  <si>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</si>
  <si>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</si>
  <si>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</si>
  <si>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</si>
  <si>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</si>
  <si>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</si>
  <si>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</si>
  <si>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</si>
  <si>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</si>
  <si>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</si>
  <si>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</si>
  <si>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</si>
  <si>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</si>
  <si>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</si>
  <si>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</si>
  <si>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</si>
  <si>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</si>
  <si>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</si>
  <si>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</si>
  <si>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</si>
  <si>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</si>
  <si>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</si>
  <si>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</si>
  <si>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</si>
  <si>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</si>
  <si>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</si>
  <si>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</si>
  <si>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</si>
  <si>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</si>
  <si>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</si>
  <si>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</si>
  <si>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</si>
  <si>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</si>
  <si>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</si>
  <si>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</si>
  <si>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</si>
  <si>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</si>
  <si>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</si>
  <si>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</si>
  <si>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</si>
  <si>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</si>
  <si>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</si>
  <si>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</si>
  <si>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</si>
  <si>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</si>
  <si>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</si>
  <si>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</si>
  <si>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</si>
  <si>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</si>
  <si>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</si>
  <si>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</si>
  <si>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</si>
  <si>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</si>
  <si>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</si>
  <si>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</si>
  <si>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</si>
  <si>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</si>
  <si>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</si>
  <si>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</si>
  <si>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</si>
  <si>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</si>
  <si>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</si>
  <si>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</si>
  <si>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</si>
  <si>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</si>
  <si>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</si>
  <si>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</si>
  <si>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</si>
  <si>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</si>
  <si>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</si>
  <si>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</si>
  <si>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</si>
  <si>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</si>
  <si>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</si>
  <si>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</si>
  <si>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</si>
  <si>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</si>
  <si>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</si>
  <si>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</si>
  <si>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</si>
  <si>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</si>
  <si>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</si>
  <si>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</si>
  <si>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</si>
  <si>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</si>
  <si>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</si>
  <si>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</si>
  <si>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</si>
  <si>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</si>
  <si>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</si>
  <si>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</si>
  <si>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</si>
  <si>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</si>
  <si>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</si>
  <si>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</si>
  <si>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</si>
  <si>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</si>
  <si>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</si>
  <si>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</si>
  <si>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</si>
  <si>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</si>
  <si>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</si>
  <si>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</si>
  <si>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</si>
  <si>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</si>
  <si>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</si>
  <si>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</si>
  <si>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</si>
  <si>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</si>
  <si>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</si>
  <si>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</si>
  <si>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</si>
  <si>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</si>
  <si>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</si>
  <si>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</si>
  <si>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</si>
  <si>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</si>
  <si>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</si>
  <si>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</si>
  <si>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</si>
  <si>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</si>
  <si>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</si>
  <si>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</si>
  <si>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</si>
  <si>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</si>
  <si>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</si>
  <si>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</si>
  <si>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</si>
  <si>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</si>
  <si>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</si>
  <si>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</si>
  <si>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</si>
  <si>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</si>
  <si>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</si>
  <si>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</si>
  <si>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</si>
  <si>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</si>
  <si>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</si>
  <si>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</si>
  <si>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</si>
  <si>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</si>
  <si>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</si>
  <si>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</si>
  <si>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</si>
  <si>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</si>
  <si>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</si>
  <si>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</si>
  <si>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</si>
  <si>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</si>
  <si>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</si>
  <si>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</si>
  <si>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</si>
  <si>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</si>
  <si>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</si>
  <si>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</si>
  <si>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</si>
  <si>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</si>
  <si>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</si>
  <si>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</si>
  <si>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</si>
  <si>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</si>
  <si>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</si>
  <si>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</si>
  <si>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</si>
  <si>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</si>
  <si>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</si>
  <si>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</si>
  <si>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</si>
  <si>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</si>
  <si>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</si>
  <si>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</si>
  <si>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</si>
  <si>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</si>
  <si>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</si>
  <si>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</si>
  <si>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</si>
  <si>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</si>
  <si>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</si>
  <si>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</si>
  <si>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</si>
  <si>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</si>
  <si>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</si>
  <si>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</si>
  <si>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</si>
  <si>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</si>
  <si>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</si>
  <si>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</si>
  <si>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</si>
  <si>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</si>
  <si>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</si>
  <si>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</si>
  <si>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</si>
  <si>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</si>
  <si>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</si>
  <si>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</si>
  <si>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</si>
  <si>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</si>
  <si>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</si>
  <si>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</si>
  <si>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</si>
  <si>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</si>
  <si>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</si>
  <si>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</si>
  <si>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</si>
  <si>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</si>
  <si>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</si>
  <si>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</si>
  <si>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</si>
  <si>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</si>
  <si>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</si>
  <si>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</si>
  <si>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</si>
  <si>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</si>
  <si>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</si>
  <si>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</si>
  <si>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</si>
  <si>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</si>
  <si>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</si>
  <si>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</si>
  <si>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</si>
  <si>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</si>
  <si>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</si>
  <si>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</si>
  <si>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</si>
  <si>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</si>
  <si>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</si>
  <si>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</si>
  <si>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</si>
  <si>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</si>
  <si>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</si>
  <si>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</si>
  <si>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</si>
  <si>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</si>
  <si>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</si>
  <si>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</si>
  <si>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</si>
  <si>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</si>
  <si>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</si>
  <si>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</si>
  <si>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</si>
  <si>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</si>
  <si>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</si>
  <si>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</si>
  <si>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</si>
  <si>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</si>
  <si>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</si>
  <si>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</si>
  <si>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</si>
  <si>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</si>
  <si>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</si>
  <si>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</si>
  <si>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</si>
  <si>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</si>
  <si>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</si>
  <si>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</si>
  <si>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</si>
  <si>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</si>
  <si>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</si>
  <si>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</si>
  <si>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</si>
  <si>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</si>
  <si>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</si>
  <si>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</si>
  <si>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</si>
  <si>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</si>
  <si>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</si>
  <si>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</si>
  <si>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</si>
  <si>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</si>
  <si>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</si>
  <si>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</si>
  <si>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</si>
  <si>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</si>
  <si>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</si>
  <si>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</si>
  <si>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</si>
  <si>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</si>
  <si>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</si>
  <si>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</si>
  <si>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</si>
  <si>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</si>
  <si>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</si>
  <si>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</si>
  <si>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</si>
  <si>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</si>
  <si>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</si>
  <si>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</si>
  <si>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</si>
  <si>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</si>
  <si>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</si>
  <si>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</si>
  <si>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</si>
  <si>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</si>
  <si>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</si>
  <si>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</si>
  <si>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</si>
  <si>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</si>
  <si>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</si>
  <si>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</si>
  <si>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</si>
  <si>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</si>
  <si>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</si>
  <si>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</si>
  <si>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</si>
  <si>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</si>
  <si>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</si>
  <si>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</si>
  <si>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</si>
  <si>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</si>
  <si>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</si>
  <si>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</si>
  <si>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</si>
  <si>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</si>
  <si>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</si>
  <si>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</si>
  <si>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</si>
  <si>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</si>
  <si>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</si>
  <si>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</si>
  <si>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</si>
  <si>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</si>
  <si>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</si>
  <si>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</si>
  <si>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</si>
  <si>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</si>
  <si>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</si>
  <si>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</si>
  <si>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</si>
  <si>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</si>
  <si>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</si>
  <si>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</si>
  <si>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</si>
  <si>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</si>
  <si>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</si>
  <si>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</si>
  <si>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</si>
  <si>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</si>
  <si>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</si>
  <si>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</si>
  <si>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</si>
  <si>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</si>
  <si>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</si>
  <si>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</si>
  <si>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</si>
  <si>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</si>
  <si>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</si>
  <si>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</si>
  <si>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</si>
  <si>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</si>
  <si>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</si>
  <si>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</si>
  <si>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</si>
  <si>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</si>
  <si>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</si>
  <si>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</si>
  <si>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</si>
  <si>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</si>
  <si>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</si>
  <si>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</si>
  <si>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</si>
  <si>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</si>
  <si>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</si>
  <si>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</si>
  <si>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</si>
  <si>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</si>
  <si>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</si>
  <si>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</si>
  <si>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</si>
  <si>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</si>
  <si>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</si>
  <si>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</si>
  <si>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</si>
  <si>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</si>
  <si>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</si>
  <si>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</si>
  <si>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</si>
  <si>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</si>
  <si>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</si>
  <si>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</si>
  <si>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</si>
  <si>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</si>
  <si>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</si>
  <si>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</si>
  <si>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</si>
  <si>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</si>
  <si>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</si>
  <si>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</si>
  <si>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</si>
  <si>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</si>
  <si>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</si>
  <si>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</si>
  <si>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</si>
  <si>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</si>
  <si>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</si>
  <si>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</si>
  <si>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</si>
  <si>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</si>
  <si>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</si>
  <si>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</si>
  <si>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</si>
  <si>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</si>
  <si>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</si>
  <si>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</si>
  <si>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</si>
  <si>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</si>
  <si>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</si>
  <si>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</si>
  <si>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</si>
  <si>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А. Авлоний номидаги халқ таълими муаммоларини ўрганиш ва истиқболларини белгилаш илмий-тадқиқот институти</t>
  </si>
  <si>
    <t>Қорақалпоғистон Республикаси халқ таълими ходимларини қайта тайёрлаш ва малакасини ошириш ҳудудий маркази</t>
  </si>
  <si>
    <t>Андижон вилоят халқ таълими ходимларини қайта тайёрлаш ва малакасини ошириш ҳудудий маркази</t>
  </si>
  <si>
    <t>Бухоро вилоят халқ таълими ходимларини қайта тайёрлаш ва малакасини ошириш ҳудудий маркази</t>
  </si>
  <si>
    <t>Жиззах вилоят халқ таълими ходимларини қайта тайёрлаш ва малакасини ошириш ҳудудий маркази</t>
  </si>
  <si>
    <t>Қарши вилоят халқ таълими ходимларини қайта тайёрлаш ва малакасини ошириш ҳудудий маркази</t>
  </si>
  <si>
    <t>Навоий вилоят халқ таълими ходимларини қайта тайёрлаш ва малакасини ошириш ҳудудий маркази</t>
  </si>
  <si>
    <t>Наманган вилоят халқ таълими ходимларини қайта тайёрлаш ва малакасини ошириш ҳудудий маркази</t>
  </si>
  <si>
    <t>Самарканд вилоят халқ таълими ходимларини қайта тайёрлаш ва малакасини ошириш ҳудудий маркази</t>
  </si>
  <si>
    <t>Сурхондарё вилоят халқ таълими ходимларини қайта тайёрлаш ва малакасини ошириш ҳудудий маркази</t>
  </si>
  <si>
    <t>Тошкент вилояти халқ таълими ходимларини қайта тайёрлаш ва малакасини ошириш ҳудудий маркази</t>
  </si>
  <si>
    <t>Сирдарё вилоят халқ таълими ходимларини қайта тайёрлаш ва малакасини ошириш ҳудудий маркази</t>
  </si>
  <si>
    <t>Фаргона вилоят халқ таълими ходимларини қайта тайёрлаш ва малакасини ошириш ҳудудий маркази</t>
  </si>
  <si>
    <t>Хоразм вилоят халқ таълими ходимларини қайта тайёрлаш ва малакасини ошириш ҳудудий маркази</t>
  </si>
  <si>
    <t>Тошкент шаҳар халқ таълими ходимларини қайта тайёрлаш ва малакасини ошириш ҳудудий маркази</t>
  </si>
  <si>
    <t>Табиий фанларга ихтисослаштирилган давлат умумтаълим мактаби</t>
  </si>
  <si>
    <t xml:space="preserve">М.Улуғбек номидаги математика физика астрономия ва информатика фанларига ихтисослаштирилган давлат умумтаълим мактаби </t>
  </si>
  <si>
    <t>Филология фанларига ихтисослаштирилган давлат умумтаълим мактаби</t>
  </si>
  <si>
    <t>Профилли меҳнат таълимига ихтисослаштирилган давлат умумтаълим мактаби</t>
  </si>
  <si>
    <t>Хорижий тилларга ихтисослаштирилган давлат умумтаълим мактаби</t>
  </si>
  <si>
    <t>А.П.Хлебушкина номидаги 22-сонли "Меҳрибонлик" уйи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</si>
  <si>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</si>
  <si>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</si>
  <si>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</si>
  <si>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</si>
  <si>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</si>
  <si>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r>
      <t xml:space="preserve">объектларни лойиҳалаштириш, қуриш, </t>
    </r>
    <r>
      <rPr>
        <i/>
        <sz val="14"/>
        <rFont val="Arial"/>
        <family val="2"/>
        <charset val="204"/>
      </rPr>
      <t>(реконструкция қилиш)</t>
    </r>
    <r>
      <rPr>
        <b/>
        <sz val="14"/>
        <rFont val="Arial"/>
        <family val="2"/>
        <charset val="204"/>
      </rPr>
      <t xml:space="preserve"> ва таъмирлаш ишлари учун капитал қўйилмалар</t>
    </r>
  </si>
  <si>
    <t>Жами:</t>
  </si>
  <si>
    <t>минг сўмда</t>
  </si>
  <si>
    <t>Бюджет жараёнининг очиқлигини таъминлаш мақсадида расмий веб-сайтларда маълумотларни жойлаштириш тартиби тўғрисидаги низомга 
1-ИЛОВА</t>
  </si>
  <si>
    <t>"Меҳрли мактаб" давлат таълим муассасаси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</si>
  <si>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</si>
  <si>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</si>
  <si>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Низомий номидаги Тошкент давлат педагогика университети</t>
  </si>
  <si>
    <t>Тошкент давлат педагогика университети ҳузуридаги академик лицей</t>
  </si>
  <si>
    <t>ТДПУ ҳузуридаги Наманган хизмат кўрсатиш 
ва сервис техникуми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</si>
  <si>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</si>
  <si>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</si>
  <si>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Ҳўжайли хизмат кўрсатиш 
ва сервис техникуми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</si>
  <si>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</si>
  <si>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мактабгача таълим ташкилотлари ходимларининг иш ҳақи харажатлари</t>
  </si>
  <si>
    <t>Мактабгача ва мактаб таълими вазирлигининг марказлаштирилган тадбирлар ва марказлашган харажатлар бўйича харажатлари</t>
  </si>
  <si>
    <t>Республика илмий-педагог кутубхона</t>
  </si>
  <si>
    <t>Ўзбекистон Республикаси Мактабгача ва мактаб таълими вазири жамғармаси  ҳамдаТаълим соҳасидаги ислоҳатларга кўмаклашиш жамғармаси</t>
  </si>
  <si>
    <t>Мактабгача ва мактаб таълими вазирлигиннг дарсликлар ва ўқув қўлланмалар макетини яратиш ҳамда уларни жойларга етказиб бериш харажатлари</t>
  </si>
  <si>
    <r>
      <t xml:space="preserve">Дарсликлар ва ўқув қўлланмалар хариди </t>
    </r>
    <r>
      <rPr>
        <i/>
        <sz val="14"/>
        <rFont val="Arial"/>
        <family val="2"/>
        <charset val="204"/>
      </rPr>
      <t>("Таъминот ва логистика" ДУК орқали)</t>
    </r>
  </si>
  <si>
    <r>
      <t xml:space="preserve">1-синф ўқувчиларини 12 турдаги ўқув қуроллари ("Президент совғаси"), мактаблардаги кам таъминланган оила фарзандларини мактаб формаси билан таъминлаш, "Бир миллион" дастурчи доирасида компьютер жамланмалари хариди, мусиқа асбоблари ҳамда спорт анжомлари хариди
</t>
    </r>
    <r>
      <rPr>
        <i/>
        <sz val="14"/>
        <rFont val="Arial"/>
        <family val="2"/>
        <charset val="204"/>
      </rPr>
      <t>("Таъминот ва логистика" ДУК орқали)</t>
    </r>
  </si>
  <si>
    <r>
      <rPr>
        <b/>
        <u/>
        <sz val="14"/>
        <rFont val="Arial"/>
        <family val="2"/>
        <charset val="204"/>
      </rPr>
      <t xml:space="preserve">2023 йил биринчи ярим йиллигида Мактабгача ва мактаб таълими вазирлигига республика бюджетидан ажратилган маблағлар ва уларнинг ижроси тўғрисида </t>
    </r>
    <r>
      <rPr>
        <b/>
        <u/>
        <sz val="14"/>
        <color indexed="60"/>
        <rFont val="Arial"/>
        <family val="2"/>
        <charset val="204"/>
      </rPr>
      <t xml:space="preserve">
ДАСТЛАБКИ  МАЪЛУМОТ</t>
    </r>
  </si>
  <si>
    <r>
      <t>Ҳисобот даври мобайнида</t>
    </r>
    <r>
      <rPr>
        <i/>
        <sz val="14"/>
        <rFont val="Arial"/>
        <family val="2"/>
        <charset val="204"/>
      </rPr>
      <t xml:space="preserve"> (2023 йил биринчи ярим йиллик) </t>
    </r>
    <r>
      <rPr>
        <b/>
        <sz val="14"/>
        <rFont val="Arial"/>
        <family val="2"/>
        <charset val="204"/>
      </rPr>
      <t>бюджетдан ажратилаётган 
маблағлар суммаси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</si>
</sst>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-;\-* #,##0.00_-;_-* &quot;-&quot;??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u/>
      <sz val="14"/>
      <color indexed="60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rgb="FFFF0000"/>
      <name val="Arial"/>
      <family val="2"/>
      <charset val="204"/>
    </font>
    <font>
      <b/>
      <u/>
      <sz val="14"/>
      <name val="Arial"/>
      <family val="2"/>
      <charset val="204"/>
    </font>
    <font>
      <b/>
      <sz val="1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165" fontId="20" fillId="0" borderId="0" applyFont="0" applyFill="0" applyBorder="0" applyAlignment="0" applyProtection="0"/>
  </cellStyleXfs>
  <cellXfs count="138">
    <xf numFmtId="0" fontId="0" fillId="0" borderId="0" xfId="0"/>
    <xf numFmtId="0" fontId="13" fillId="0" borderId="25" xfId="0" applyFont="1" applyBorder="1" applyAlignment="1">
      <alignment horizontal="center" vertical="center" wrapText="1"/>
    </xf>
    <xf numFmtId="14" fontId="13" fillId="0" borderId="2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4" fontId="13" fillId="0" borderId="26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4" fontId="13" fillId="0" borderId="2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wrapText="1"/>
    </xf>
    <xf numFmtId="14" fontId="14" fillId="0" borderId="28" xfId="0" applyNumberFormat="1" applyFont="1" applyBorder="1" applyAlignment="1">
      <alignment horizontal="center" vertical="center" wrapText="1"/>
    </xf>
    <xf numFmtId="4" fontId="14" fillId="0" borderId="28" xfId="0" applyNumberFormat="1" applyFont="1" applyBorder="1" applyAlignment="1">
      <alignment wrapText="1"/>
    </xf>
    <xf numFmtId="0" fontId="14" fillId="2" borderId="28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14" fontId="14" fillId="2" borderId="28" xfId="0" applyNumberFormat="1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3" fillId="0" borderId="0" xfId="0" applyNumberFormat="1" applyFont="1" applyFill="1" applyAlignment="1">
      <alignment horizontal="left" vertical="top" wrapText="1"/>
    </xf>
    <xf numFmtId="0" fontId="15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top" wrapText="1"/>
    </xf>
    <xf numFmtId="0" fontId="16" fillId="0" borderId="0" xfId="0" applyFont="1" applyFill="1"/>
    <xf numFmtId="3" fontId="3" fillId="3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horizontal="left" vertical="center" wrapText="1" indent="1"/>
    </xf>
    <xf numFmtId="3" fontId="3" fillId="0" borderId="5" xfId="0" applyNumberFormat="1" applyFont="1" applyFill="1" applyBorder="1" applyAlignment="1">
      <alignment horizontal="left" vertical="center" inden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horizontal="right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9" fillId="3" borderId="0" xfId="0" applyFont="1" applyFill="1"/>
    <xf numFmtId="3" fontId="8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top" wrapText="1"/>
    </xf>
    <xf numFmtId="3" fontId="9" fillId="3" borderId="0" xfId="0" applyNumberFormat="1" applyFont="1" applyFill="1" applyAlignment="1">
      <alignment horizontal="left" vertical="top" wrapText="1"/>
    </xf>
    <xf numFmtId="3" fontId="10" fillId="3" borderId="0" xfId="0" applyNumberFormat="1" applyFont="1" applyFill="1" applyAlignment="1">
      <alignment horizontal="center" vertical="top" wrapText="1"/>
    </xf>
    <xf numFmtId="3" fontId="8" fillId="3" borderId="17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8" fillId="3" borderId="0" xfId="0" applyFont="1" applyFill="1"/>
    <xf numFmtId="3" fontId="9" fillId="3" borderId="0" xfId="0" applyNumberFormat="1" applyFont="1" applyFill="1" applyAlignment="1">
      <alignment horizontal="center" vertical="center" wrapText="1"/>
    </xf>
    <xf numFmtId="3" fontId="9" fillId="3" borderId="0" xfId="0" applyNumberFormat="1" applyFont="1" applyFill="1" applyBorder="1" applyAlignment="1">
      <alignment vertical="top" wrapText="1"/>
    </xf>
    <xf numFmtId="3" fontId="9" fillId="3" borderId="0" xfId="0" applyNumberFormat="1" applyFont="1" applyFill="1" applyBorder="1" applyAlignment="1">
      <alignment horizontal="left" vertical="top" wrapText="1"/>
    </xf>
    <xf numFmtId="3" fontId="12" fillId="3" borderId="0" xfId="0" applyNumberFormat="1" applyFont="1" applyFill="1" applyAlignment="1">
      <alignment horizontal="right" vertical="top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left"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left" vertical="top" wrapText="1"/>
    </xf>
    <xf numFmtId="164" fontId="21" fillId="3" borderId="5" xfId="0" applyNumberFormat="1" applyFont="1" applyFill="1" applyBorder="1" applyAlignment="1">
      <alignment horizontal="center" vertical="center" wrapText="1"/>
    </xf>
    <xf numFmtId="3" fontId="8" fillId="3" borderId="34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left" vertical="center" wrapText="1" indent="2"/>
    </xf>
    <xf numFmtId="3" fontId="9" fillId="0" borderId="8" xfId="0" applyNumberFormat="1" applyFont="1" applyFill="1" applyBorder="1" applyAlignment="1">
      <alignment horizontal="left" vertical="center" indent="2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22" xfId="0" applyNumberFormat="1" applyFont="1" applyFill="1" applyBorder="1" applyAlignment="1">
      <alignment horizontal="left" vertical="center" wrapText="1" inden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35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 vertical="center" wrapText="1"/>
    </xf>
    <xf numFmtId="3" fontId="17" fillId="3" borderId="7" xfId="0" applyNumberFormat="1" applyFont="1" applyFill="1" applyBorder="1" applyAlignment="1">
      <alignment horizontal="center" vertical="center" wrapText="1"/>
    </xf>
    <xf numFmtId="3" fontId="9" fillId="3" borderId="16" xfId="0" applyNumberFormat="1" applyFont="1" applyFill="1" applyBorder="1" applyAlignment="1">
      <alignment horizontal="center" vertical="center" wrapText="1"/>
    </xf>
    <xf numFmtId="3" fontId="9" fillId="3" borderId="36" xfId="0" applyNumberFormat="1" applyFont="1" applyFill="1" applyBorder="1" applyAlignment="1">
      <alignment horizontal="left" vertical="top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left" vertical="top" wrapText="1"/>
    </xf>
    <xf numFmtId="3" fontId="9" fillId="3" borderId="0" xfId="0" applyNumberFormat="1" applyFont="1" applyFill="1" applyAlignment="1">
      <alignment horizontal="center" vertical="top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top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7" fillId="3" borderId="32" xfId="0" applyNumberFormat="1" applyFont="1" applyFill="1" applyBorder="1" applyAlignment="1">
      <alignment horizontal="center" vertical="center" wrapText="1"/>
    </xf>
    <xf numFmtId="3" fontId="17" fillId="3" borderId="33" xfId="0" applyNumberFormat="1" applyFont="1" applyFill="1" applyBorder="1" applyAlignment="1">
      <alignment horizontal="center" vertical="center" wrapText="1"/>
    </xf>
    <xf numFmtId="3" fontId="23" fillId="3" borderId="18" xfId="0" applyNumberFormat="1" applyFont="1" applyFill="1" applyBorder="1" applyAlignment="1">
      <alignment horizontal="center" vertical="center" wrapText="1"/>
    </xf>
    <xf numFmtId="3" fontId="23" fillId="3" borderId="1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91" t="s">
        <v>1298</v>
      </c>
      <c r="D3" s="91"/>
      <c r="E3" s="91"/>
      <c r="F3" s="91"/>
      <c r="G3" s="91"/>
      <c r="H3" s="91"/>
      <c r="I3" s="91"/>
      <c r="J3" s="91"/>
    </row>
    <row r="4" spans="3:32" ht="16.5" customHeight="1" x14ac:dyDescent="0.3">
      <c r="H4" s="40" t="s">
        <v>1299</v>
      </c>
      <c r="I4" s="40"/>
    </row>
    <row r="5" spans="3:32" ht="45.75" customHeight="1" x14ac:dyDescent="0.3">
      <c r="C5" s="92" t="s">
        <v>5</v>
      </c>
      <c r="D5" s="95" t="s">
        <v>4</v>
      </c>
      <c r="E5" s="95" t="s">
        <v>1300</v>
      </c>
      <c r="F5" s="95"/>
      <c r="G5" s="95"/>
      <c r="H5" s="95"/>
      <c r="I5" s="98"/>
      <c r="J5" s="99"/>
      <c r="K5" s="34"/>
      <c r="L5" s="34"/>
      <c r="M5" s="34"/>
    </row>
    <row r="6" spans="3:32" ht="25.5" customHeight="1" x14ac:dyDescent="0.3">
      <c r="C6" s="93"/>
      <c r="D6" s="96"/>
      <c r="E6" s="100" t="s">
        <v>3</v>
      </c>
      <c r="F6" s="102" t="s">
        <v>0</v>
      </c>
      <c r="G6" s="102"/>
      <c r="H6" s="102"/>
      <c r="I6" s="103"/>
      <c r="J6" s="104"/>
    </row>
    <row r="7" spans="3:32" ht="124.5" customHeight="1" x14ac:dyDescent="0.3">
      <c r="C7" s="94"/>
      <c r="D7" s="97"/>
      <c r="E7" s="101"/>
      <c r="F7" s="41" t="s">
        <v>1301</v>
      </c>
      <c r="G7" s="41" t="s">
        <v>1302</v>
      </c>
      <c r="H7" s="41" t="s">
        <v>2</v>
      </c>
      <c r="I7" s="37" t="s">
        <v>1303</v>
      </c>
      <c r="J7" s="42" t="s">
        <v>1304</v>
      </c>
    </row>
    <row r="8" spans="3:32" s="20" customFormat="1" ht="37.5" x14ac:dyDescent="0.25">
      <c r="C8" s="18">
        <v>1</v>
      </c>
      <c r="D8" s="29" t="s">
        <v>1263</v>
      </c>
      <c r="E8" s="43">
        <f>+F8+H8</f>
        <v>2933388</v>
      </c>
      <c r="F8" s="44">
        <v>2220657</v>
      </c>
      <c r="G8" s="44"/>
      <c r="H8" s="45">
        <v>712731</v>
      </c>
      <c r="I8" s="35"/>
      <c r="J8" s="36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6">
        <f t="shared" ref="E9:E43" si="0">+F9+H9</f>
        <v>1627917</v>
      </c>
      <c r="F9" s="44">
        <v>1448571</v>
      </c>
      <c r="G9" s="44"/>
      <c r="H9" s="45">
        <v>179346</v>
      </c>
      <c r="I9" s="35"/>
      <c r="J9" s="36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6">
        <f t="shared" si="0"/>
        <v>1795757</v>
      </c>
      <c r="F10" s="44">
        <v>1730952</v>
      </c>
      <c r="G10" s="44"/>
      <c r="H10" s="45">
        <v>64805</v>
      </c>
      <c r="I10" s="35"/>
      <c r="J10" s="36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6">
        <f t="shared" si="0"/>
        <v>1347184</v>
      </c>
      <c r="F11" s="44">
        <v>1325364</v>
      </c>
      <c r="G11" s="44"/>
      <c r="H11" s="45">
        <v>21820</v>
      </c>
      <c r="I11" s="35"/>
      <c r="J11" s="36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6">
        <f t="shared" si="0"/>
        <v>1800530</v>
      </c>
      <c r="F12" s="44">
        <v>1669875</v>
      </c>
      <c r="G12" s="44"/>
      <c r="H12" s="45">
        <v>130655</v>
      </c>
      <c r="I12" s="35"/>
      <c r="J12" s="36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6">
        <f t="shared" si="0"/>
        <v>1331056</v>
      </c>
      <c r="F13" s="44">
        <v>1288551</v>
      </c>
      <c r="G13" s="44"/>
      <c r="H13" s="45">
        <v>42505</v>
      </c>
      <c r="I13" s="35"/>
      <c r="J13" s="36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6">
        <f t="shared" si="0"/>
        <v>2013010</v>
      </c>
      <c r="F14" s="44">
        <v>1918380</v>
      </c>
      <c r="G14" s="44"/>
      <c r="H14" s="45">
        <v>94630</v>
      </c>
      <c r="I14" s="35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6">
        <f t="shared" si="0"/>
        <v>1569434</v>
      </c>
      <c r="F15" s="44">
        <v>1534254</v>
      </c>
      <c r="G15" s="44"/>
      <c r="H15" s="45">
        <v>35180</v>
      </c>
      <c r="I15" s="35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6">
        <f t="shared" si="0"/>
        <v>1707946</v>
      </c>
      <c r="F16" s="44">
        <v>1642257</v>
      </c>
      <c r="G16" s="44"/>
      <c r="H16" s="45">
        <v>65689</v>
      </c>
      <c r="I16" s="35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6">
        <f t="shared" si="0"/>
        <v>2289839</v>
      </c>
      <c r="F17" s="44">
        <v>2183389</v>
      </c>
      <c r="G17" s="44"/>
      <c r="H17" s="45">
        <v>106450</v>
      </c>
      <c r="I17" s="35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37.5" x14ac:dyDescent="0.25">
      <c r="C18" s="21">
        <v>11</v>
      </c>
      <c r="D18" s="25" t="s">
        <v>1274</v>
      </c>
      <c r="E18" s="46">
        <f t="shared" si="0"/>
        <v>1439883</v>
      </c>
      <c r="F18" s="44">
        <v>1375783</v>
      </c>
      <c r="G18" s="44"/>
      <c r="H18" s="45">
        <v>64100</v>
      </c>
      <c r="I18" s="35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6">
        <f t="shared" si="0"/>
        <v>1096862</v>
      </c>
      <c r="F19" s="44">
        <v>1060062</v>
      </c>
      <c r="G19" s="44"/>
      <c r="H19" s="45">
        <v>36800</v>
      </c>
      <c r="I19" s="35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6">
        <f t="shared" si="0"/>
        <v>1497904</v>
      </c>
      <c r="F20" s="44">
        <v>1432254</v>
      </c>
      <c r="G20" s="44"/>
      <c r="H20" s="45">
        <v>65650</v>
      </c>
      <c r="I20" s="35"/>
      <c r="J20" s="36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6">
        <f t="shared" si="0"/>
        <v>2115604</v>
      </c>
      <c r="F21" s="44">
        <v>2069604</v>
      </c>
      <c r="G21" s="44"/>
      <c r="H21" s="44">
        <v>46000</v>
      </c>
      <c r="I21" s="47"/>
      <c r="J21" s="3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6">
        <f t="shared" si="0"/>
        <v>1120860</v>
      </c>
      <c r="F22" s="44">
        <v>1052160</v>
      </c>
      <c r="G22" s="44"/>
      <c r="H22" s="44">
        <v>68700</v>
      </c>
      <c r="I22" s="47"/>
      <c r="J22" s="3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6">
        <f t="shared" si="0"/>
        <v>1236164</v>
      </c>
      <c r="F23" s="44">
        <v>1141464</v>
      </c>
      <c r="G23" s="44"/>
      <c r="H23" s="44">
        <v>94700</v>
      </c>
      <c r="I23" s="47"/>
      <c r="J23" s="3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6">
        <f t="shared" si="0"/>
        <v>1012884</v>
      </c>
      <c r="F24" s="44">
        <v>861298</v>
      </c>
      <c r="G24" s="44"/>
      <c r="H24" s="44">
        <v>151586</v>
      </c>
      <c r="I24" s="47"/>
      <c r="J24" s="36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6">
        <f t="shared" si="0"/>
        <v>1270209</v>
      </c>
      <c r="F25" s="44">
        <v>1147209</v>
      </c>
      <c r="G25" s="44"/>
      <c r="H25" s="44">
        <v>123000</v>
      </c>
      <c r="I25" s="47"/>
      <c r="J25" s="36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6">
        <f t="shared" si="0"/>
        <v>2168860</v>
      </c>
      <c r="F26" s="44">
        <v>1446228</v>
      </c>
      <c r="G26" s="44"/>
      <c r="H26" s="44">
        <v>722632</v>
      </c>
      <c r="I26" s="47"/>
      <c r="J26" s="36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6">
        <f t="shared" si="0"/>
        <v>1505868</v>
      </c>
      <c r="F27" s="44">
        <v>1304103</v>
      </c>
      <c r="G27" s="44"/>
      <c r="H27" s="44">
        <v>201765</v>
      </c>
      <c r="I27" s="47"/>
      <c r="J27" s="36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6">
        <f t="shared" si="0"/>
        <v>1445670</v>
      </c>
      <c r="F28" s="44">
        <v>1262790</v>
      </c>
      <c r="G28" s="44"/>
      <c r="H28" s="44">
        <v>182880</v>
      </c>
      <c r="I28" s="47"/>
      <c r="J28" s="36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6">
        <f t="shared" si="0"/>
        <v>1309148</v>
      </c>
      <c r="F29" s="44">
        <v>1148948</v>
      </c>
      <c r="G29" s="44"/>
      <c r="H29" s="44">
        <v>160200</v>
      </c>
      <c r="I29" s="47"/>
      <c r="J29" s="36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6">
        <f t="shared" si="0"/>
        <v>1222616</v>
      </c>
      <c r="F30" s="44">
        <v>720268</v>
      </c>
      <c r="G30" s="44"/>
      <c r="H30" s="44">
        <v>502348</v>
      </c>
      <c r="I30" s="47"/>
      <c r="J30" s="36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6">
        <f t="shared" si="0"/>
        <v>159985</v>
      </c>
      <c r="F31" s="44">
        <v>135585</v>
      </c>
      <c r="G31" s="44"/>
      <c r="H31" s="45">
        <v>24400</v>
      </c>
      <c r="I31" s="35"/>
      <c r="J31" s="36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6">
        <f t="shared" si="0"/>
        <v>81876</v>
      </c>
      <c r="F32" s="44">
        <v>74856</v>
      </c>
      <c r="G32" s="44"/>
      <c r="H32" s="45">
        <v>7020</v>
      </c>
      <c r="I32" s="35"/>
      <c r="J32" s="36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1305</v>
      </c>
      <c r="E33" s="46">
        <f t="shared" si="0"/>
        <v>918197</v>
      </c>
      <c r="F33" s="44">
        <v>547206</v>
      </c>
      <c r="G33" s="44"/>
      <c r="H33" s="45">
        <v>370991</v>
      </c>
      <c r="I33" s="35"/>
      <c r="J33" s="36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6">
        <f t="shared" si="0"/>
        <v>760327</v>
      </c>
      <c r="F34" s="44">
        <v>538125</v>
      </c>
      <c r="G34" s="44"/>
      <c r="H34" s="45">
        <v>222202</v>
      </c>
      <c r="I34" s="35"/>
      <c r="J34" s="36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6">
        <f t="shared" si="0"/>
        <v>1374547</v>
      </c>
      <c r="F35" s="44">
        <v>1256347</v>
      </c>
      <c r="G35" s="44"/>
      <c r="H35" s="45">
        <v>118200</v>
      </c>
      <c r="I35" s="35"/>
      <c r="J35" s="36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6">
        <f t="shared" si="0"/>
        <v>374404</v>
      </c>
      <c r="F36" s="44">
        <v>355539</v>
      </c>
      <c r="G36" s="44" t="s">
        <v>1307</v>
      </c>
      <c r="H36" s="45">
        <v>18865</v>
      </c>
      <c r="I36" s="35"/>
      <c r="J36" s="3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6">
        <f t="shared" si="0"/>
        <v>579075</v>
      </c>
      <c r="F37" s="44">
        <v>422021</v>
      </c>
      <c r="G37" s="44"/>
      <c r="H37" s="45">
        <v>157054</v>
      </c>
      <c r="I37" s="35"/>
      <c r="J37" s="36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6">
        <f t="shared" si="0"/>
        <v>93893</v>
      </c>
      <c r="F38" s="44">
        <v>88893</v>
      </c>
      <c r="G38" s="44"/>
      <c r="H38" s="45">
        <v>5000</v>
      </c>
      <c r="I38" s="35"/>
      <c r="J38" s="3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x14ac:dyDescent="0.25">
      <c r="C39" s="21">
        <v>32</v>
      </c>
      <c r="D39" s="27" t="s">
        <v>1294</v>
      </c>
      <c r="E39" s="46">
        <f t="shared" si="0"/>
        <v>100886</v>
      </c>
      <c r="F39" s="44">
        <v>100886</v>
      </c>
      <c r="G39" s="44"/>
      <c r="H39" s="45">
        <v>0</v>
      </c>
      <c r="I39" s="35"/>
      <c r="J39" s="3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1306</v>
      </c>
      <c r="E40" s="46">
        <f t="shared" si="0"/>
        <v>39565</v>
      </c>
      <c r="F40" s="44">
        <v>39565</v>
      </c>
      <c r="G40" s="44"/>
      <c r="H40" s="45">
        <v>0</v>
      </c>
      <c r="I40" s="35"/>
      <c r="J40" s="36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6">
        <f t="shared" si="0"/>
        <v>53502</v>
      </c>
      <c r="F41" s="44">
        <v>53502</v>
      </c>
      <c r="G41" s="44"/>
      <c r="H41" s="45">
        <v>0</v>
      </c>
      <c r="I41" s="35"/>
      <c r="J41" s="36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6">
        <f t="shared" si="0"/>
        <v>368578</v>
      </c>
      <c r="F42" s="44">
        <v>342438</v>
      </c>
      <c r="G42" s="44"/>
      <c r="H42" s="45">
        <v>26140</v>
      </c>
      <c r="I42" s="35"/>
      <c r="J42" s="36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6">
        <f t="shared" si="0"/>
        <v>35783080</v>
      </c>
      <c r="F43" s="44">
        <v>0</v>
      </c>
      <c r="G43" s="44"/>
      <c r="H43" s="45">
        <v>35783080</v>
      </c>
      <c r="I43" s="35"/>
      <c r="J43" s="36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3" t="s">
        <v>1288</v>
      </c>
      <c r="E44" s="48">
        <f>+F44+H44+J44</f>
        <v>4953356177</v>
      </c>
      <c r="F44" s="44">
        <v>4953356177</v>
      </c>
      <c r="G44" s="44"/>
      <c r="H44" s="45">
        <v>0</v>
      </c>
      <c r="I44" s="35"/>
      <c r="J44" s="36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8">
        <v>38</v>
      </c>
      <c r="D45" s="39" t="s">
        <v>1296</v>
      </c>
      <c r="E45" s="48">
        <f>+F45+H45+J45</f>
        <v>1560424400</v>
      </c>
      <c r="F45" s="44"/>
      <c r="G45" s="49"/>
      <c r="H45" s="45"/>
      <c r="I45" s="35"/>
      <c r="J45" s="36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8">
        <v>39</v>
      </c>
      <c r="D46" s="39" t="s">
        <v>1297</v>
      </c>
      <c r="E46" s="48">
        <f>+F46+H46+J46</f>
        <v>300000000</v>
      </c>
      <c r="F46" s="44"/>
      <c r="G46" s="49"/>
      <c r="H46" s="45"/>
      <c r="I46" s="35"/>
      <c r="J46" s="36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89" t="s">
        <v>1259</v>
      </c>
      <c r="D47" s="90"/>
      <c r="E47" s="50">
        <f>SUM(E8:E46)</f>
        <v>6891327085</v>
      </c>
      <c r="F47" s="50">
        <f>SUM(F8:F46)</f>
        <v>4990295561</v>
      </c>
      <c r="G47" s="50">
        <f>SUM(G8:G46)</f>
        <v>0</v>
      </c>
      <c r="H47" s="50">
        <f>SUM(H8:H46)</f>
        <v>40607124</v>
      </c>
      <c r="I47" s="50"/>
      <c r="J47" s="50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C49" s="30"/>
      <c r="D49" s="30"/>
      <c r="E49" s="31"/>
      <c r="F49" s="32"/>
      <c r="G49" s="32"/>
      <c r="H49" s="32"/>
      <c r="I49" s="32"/>
      <c r="J49" s="30"/>
      <c r="L49" s="19"/>
    </row>
    <row r="50" spans="1:12" x14ac:dyDescent="0.3">
      <c r="C50" s="30"/>
      <c r="D50" s="30"/>
      <c r="E50" s="31"/>
      <c r="F50" s="32"/>
      <c r="G50" s="32"/>
      <c r="H50" s="32"/>
      <c r="I50" s="32"/>
      <c r="J50" s="51">
        <v>1860424.4</v>
      </c>
    </row>
    <row r="51" spans="1:12" s="16" customFormat="1" x14ac:dyDescent="0.3">
      <c r="A51" s="17"/>
      <c r="B51" s="17"/>
      <c r="C51" s="30"/>
      <c r="D51" s="30"/>
      <c r="E51" s="31"/>
      <c r="F51" s="32"/>
      <c r="G51" s="32"/>
      <c r="H51" s="32"/>
      <c r="I51" s="32"/>
      <c r="J51" s="30"/>
    </row>
    <row r="52" spans="1:12" s="16" customFormat="1" x14ac:dyDescent="0.3">
      <c r="A52" s="17"/>
      <c r="B52" s="17"/>
      <c r="C52" s="30"/>
      <c r="D52" s="30"/>
      <c r="E52" s="31"/>
      <c r="F52" s="32"/>
      <c r="G52" s="32"/>
      <c r="H52" s="32"/>
      <c r="I52" s="32"/>
      <c r="J52" s="30"/>
    </row>
    <row r="53" spans="1:12" s="16" customFormat="1" x14ac:dyDescent="0.3">
      <c r="A53" s="17"/>
      <c r="B53" s="17"/>
      <c r="C53" s="30"/>
      <c r="D53" s="30"/>
      <c r="E53" s="31"/>
      <c r="F53" s="32"/>
      <c r="G53" s="32"/>
      <c r="H53" s="32"/>
      <c r="I53" s="32"/>
      <c r="J53" s="30"/>
    </row>
    <row r="54" spans="1:12" s="16" customFormat="1" x14ac:dyDescent="0.3">
      <c r="A54" s="17"/>
      <c r="B54" s="17"/>
      <c r="C54" s="30"/>
      <c r="D54" s="30"/>
      <c r="E54" s="31"/>
      <c r="F54" s="32"/>
      <c r="G54" s="32"/>
      <c r="H54" s="32"/>
      <c r="I54" s="32"/>
      <c r="J54" s="30"/>
    </row>
    <row r="55" spans="1:12" s="16" customFormat="1" x14ac:dyDescent="0.3">
      <c r="A55" s="17"/>
      <c r="B55" s="17"/>
      <c r="C55" s="30"/>
      <c r="D55" s="30"/>
      <c r="E55" s="31"/>
      <c r="F55" s="32"/>
      <c r="G55" s="32"/>
      <c r="H55" s="32"/>
      <c r="I55" s="32"/>
      <c r="J55" s="30"/>
    </row>
    <row r="56" spans="1:12" s="16" customFormat="1" x14ac:dyDescent="0.3">
      <c r="A56" s="17"/>
      <c r="B56" s="17"/>
      <c r="C56" s="30"/>
      <c r="D56" s="30"/>
      <c r="E56" s="30"/>
      <c r="F56" s="30"/>
      <c r="G56" s="30"/>
      <c r="H56" s="30"/>
      <c r="I56" s="30"/>
      <c r="J56" s="30"/>
    </row>
    <row r="57" spans="1:12" s="16" customFormat="1" x14ac:dyDescent="0.3">
      <c r="A57" s="17"/>
      <c r="B57" s="17"/>
      <c r="C57" s="30"/>
      <c r="D57" s="30"/>
      <c r="E57" s="30"/>
      <c r="F57" s="30"/>
      <c r="G57" s="30"/>
      <c r="H57" s="30"/>
      <c r="I57" s="30"/>
      <c r="J57" s="30"/>
    </row>
    <row r="58" spans="1:12" s="16" customFormat="1" x14ac:dyDescent="0.3">
      <c r="A58" s="17"/>
      <c r="B58" s="17"/>
      <c r="C58" s="30"/>
      <c r="D58" s="30"/>
      <c r="E58" s="30"/>
      <c r="F58" s="30"/>
      <c r="G58" s="30"/>
      <c r="H58" s="30"/>
      <c r="I58" s="30"/>
      <c r="J58" s="30"/>
    </row>
  </sheetData>
  <autoFilter ref="C7:AF47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AF60"/>
  <sheetViews>
    <sheetView tabSelected="1" view="pageBreakPreview" zoomScale="55" zoomScaleNormal="55" zoomScaleSheetLayoutView="55" workbookViewId="0">
      <pane xSplit="4" ySplit="9" topLeftCell="E54" activePane="bottomRight" state="frozen"/>
      <selection pane="topRight" activeCell="E1" sqref="E1"/>
      <selection pane="bottomLeft" activeCell="A10" sqref="A10"/>
      <selection pane="bottomRight" activeCell="G58" sqref="G58"/>
    </sheetView>
  </sheetViews>
  <sheetFormatPr defaultRowHeight="18" x14ac:dyDescent="0.25"/>
  <cols>
    <col min="1" max="1" width="9.140625" style="52"/>
    <col min="2" max="2" width="2.140625" style="52" customWidth="1"/>
    <col min="3" max="3" width="5.85546875" style="55" customWidth="1"/>
    <col min="4" max="4" width="96.7109375" style="55" customWidth="1"/>
    <col min="5" max="5" width="23.42578125" style="55" customWidth="1"/>
    <col min="6" max="9" width="33" style="55" customWidth="1"/>
    <col min="10" max="10" width="3" style="55" customWidth="1"/>
    <col min="11" max="11" width="30.42578125" style="55" customWidth="1"/>
    <col min="12" max="12" width="26.85546875" style="55" customWidth="1"/>
    <col min="13" max="13" width="23.140625" style="55" customWidth="1"/>
    <col min="14" max="14" width="20.140625" style="55" customWidth="1"/>
    <col min="15" max="16" width="30.7109375" style="55" customWidth="1"/>
    <col min="17" max="20" width="15.7109375" style="55" customWidth="1"/>
    <col min="21" max="32" width="9.140625" style="55"/>
    <col min="33" max="16384" width="9.140625" style="52"/>
  </cols>
  <sheetData>
    <row r="2" spans="3:32" ht="96.75" customHeight="1" x14ac:dyDescent="0.25">
      <c r="H2" s="106" t="s">
        <v>1338</v>
      </c>
      <c r="I2" s="106"/>
    </row>
    <row r="3" spans="3:32" ht="80.25" customHeight="1" x14ac:dyDescent="0.25">
      <c r="C3" s="109" t="s">
        <v>1356</v>
      </c>
      <c r="D3" s="110"/>
      <c r="E3" s="110"/>
      <c r="F3" s="110"/>
      <c r="G3" s="110"/>
      <c r="H3" s="110"/>
      <c r="I3" s="110"/>
      <c r="J3" s="53"/>
    </row>
    <row r="4" spans="3:32" x14ac:dyDescent="0.25">
      <c r="C4" s="111"/>
      <c r="D4" s="111"/>
      <c r="E4" s="111"/>
      <c r="F4" s="111"/>
      <c r="G4" s="111"/>
      <c r="H4" s="111"/>
      <c r="I4" s="111"/>
      <c r="J4" s="54"/>
    </row>
    <row r="5" spans="3:32" ht="17.25" customHeight="1" x14ac:dyDescent="0.25">
      <c r="I5" s="56" t="s">
        <v>1337</v>
      </c>
      <c r="J5" s="64"/>
    </row>
    <row r="6" spans="3:32" ht="66.75" customHeight="1" x14ac:dyDescent="0.25">
      <c r="C6" s="112" t="s">
        <v>5</v>
      </c>
      <c r="D6" s="115" t="s">
        <v>1334</v>
      </c>
      <c r="E6" s="118" t="s">
        <v>1357</v>
      </c>
      <c r="F6" s="119"/>
      <c r="G6" s="119"/>
      <c r="H6" s="119"/>
      <c r="I6" s="119"/>
      <c r="J6" s="65"/>
      <c r="K6" s="54"/>
      <c r="L6" s="54"/>
      <c r="M6" s="54"/>
    </row>
    <row r="7" spans="3:32" ht="44.25" customHeight="1" x14ac:dyDescent="0.25">
      <c r="C7" s="113"/>
      <c r="D7" s="116"/>
      <c r="E7" s="124" t="s">
        <v>1336</v>
      </c>
      <c r="F7" s="120" t="s">
        <v>0</v>
      </c>
      <c r="G7" s="121"/>
      <c r="H7" s="121"/>
      <c r="I7" s="121"/>
      <c r="J7" s="66"/>
    </row>
    <row r="8" spans="3:32" ht="102.75" customHeight="1" x14ac:dyDescent="0.25">
      <c r="C8" s="113"/>
      <c r="D8" s="116"/>
      <c r="E8" s="125"/>
      <c r="F8" s="122" t="s">
        <v>1</v>
      </c>
      <c r="G8" s="107" t="s">
        <v>1308</v>
      </c>
      <c r="H8" s="107" t="s">
        <v>2</v>
      </c>
      <c r="I8" s="107" t="s">
        <v>1335</v>
      </c>
      <c r="J8" s="65"/>
    </row>
    <row r="9" spans="3:32" ht="65.25" customHeight="1" x14ac:dyDescent="0.25">
      <c r="C9" s="114"/>
      <c r="D9" s="117"/>
      <c r="E9" s="126"/>
      <c r="F9" s="123"/>
      <c r="G9" s="108"/>
      <c r="H9" s="108"/>
      <c r="I9" s="108"/>
      <c r="J9" s="65"/>
    </row>
    <row r="10" spans="3:32" ht="65.25" customHeight="1" x14ac:dyDescent="0.25">
      <c r="C10" s="73">
        <v>1</v>
      </c>
      <c r="D10" s="74" t="s">
        <v>1340</v>
      </c>
      <c r="E10" s="57">
        <f t="shared" ref="E10:E58" si="0">+F10+H10+I10+G10</f>
        <v>9730742186.8352394</v>
      </c>
      <c r="F10" s="78">
        <v>7743102339.5624495</v>
      </c>
      <c r="G10" s="81">
        <v>1987639847.27279</v>
      </c>
      <c r="H10" s="84"/>
      <c r="I10" s="58"/>
      <c r="J10" s="67"/>
      <c r="K10" s="61"/>
      <c r="L10" s="61"/>
      <c r="M10" s="68"/>
      <c r="N10" s="68"/>
    </row>
    <row r="11" spans="3:32" ht="65.25" customHeight="1" x14ac:dyDescent="0.25">
      <c r="C11" s="73">
        <v>2</v>
      </c>
      <c r="D11" s="74" t="s">
        <v>1349</v>
      </c>
      <c r="E11" s="57">
        <f t="shared" si="0"/>
        <v>479247901.50699997</v>
      </c>
      <c r="F11" s="79">
        <v>383166432.80299997</v>
      </c>
      <c r="G11" s="82">
        <v>96081468.703999996</v>
      </c>
      <c r="H11" s="85"/>
      <c r="I11" s="58"/>
      <c r="J11" s="67"/>
      <c r="K11" s="61"/>
    </row>
    <row r="12" spans="3:32" s="59" customFormat="1" ht="45" customHeight="1" x14ac:dyDescent="0.25">
      <c r="C12" s="73">
        <f>+C11+1</f>
        <v>3</v>
      </c>
      <c r="D12" s="74" t="s">
        <v>1341</v>
      </c>
      <c r="E12" s="57">
        <f t="shared" si="0"/>
        <v>9380358</v>
      </c>
      <c r="F12" s="80">
        <v>5103175.4009999996</v>
      </c>
      <c r="G12" s="83">
        <v>1260192.5989999999</v>
      </c>
      <c r="H12" s="83">
        <v>3016990</v>
      </c>
      <c r="I12" s="58"/>
      <c r="J12" s="67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</row>
    <row r="13" spans="3:32" s="59" customFormat="1" ht="45" customHeight="1" x14ac:dyDescent="0.25">
      <c r="C13" s="73">
        <f t="shared" ref="C13:C46" si="1">+C12+1</f>
        <v>4</v>
      </c>
      <c r="D13" s="74" t="s">
        <v>1350</v>
      </c>
      <c r="E13" s="57">
        <f t="shared" si="0"/>
        <v>21742783</v>
      </c>
      <c r="F13" s="80"/>
      <c r="G13" s="83"/>
      <c r="H13" s="83">
        <f>16541954+5200829</f>
        <v>21742783</v>
      </c>
      <c r="I13" s="58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</row>
    <row r="14" spans="3:32" s="59" customFormat="1" ht="58.5" customHeight="1" x14ac:dyDescent="0.25">
      <c r="C14" s="73">
        <f t="shared" si="1"/>
        <v>5</v>
      </c>
      <c r="D14" s="74" t="s">
        <v>1309</v>
      </c>
      <c r="E14" s="57">
        <f t="shared" si="0"/>
        <v>5383247</v>
      </c>
      <c r="F14" s="80">
        <v>3562762</v>
      </c>
      <c r="G14" s="83">
        <v>669178</v>
      </c>
      <c r="H14" s="83">
        <v>1151307</v>
      </c>
      <c r="I14" s="58"/>
      <c r="J14" s="67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</row>
    <row r="15" spans="3:32" s="59" customFormat="1" ht="58.5" customHeight="1" x14ac:dyDescent="0.25">
      <c r="C15" s="73">
        <f t="shared" si="1"/>
        <v>6</v>
      </c>
      <c r="D15" s="74" t="s">
        <v>1310</v>
      </c>
      <c r="E15" s="57">
        <f t="shared" si="0"/>
        <v>5253460</v>
      </c>
      <c r="F15" s="80">
        <f>1929651+1719096</f>
        <v>3648747</v>
      </c>
      <c r="G15" s="83">
        <f>529609+428513</f>
        <v>958122</v>
      </c>
      <c r="H15" s="83">
        <v>646591</v>
      </c>
      <c r="I15" s="58"/>
      <c r="J15" s="67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</row>
    <row r="16" spans="3:32" s="59" customFormat="1" ht="58.5" customHeight="1" x14ac:dyDescent="0.25">
      <c r="C16" s="73">
        <f t="shared" si="1"/>
        <v>7</v>
      </c>
      <c r="D16" s="74" t="s">
        <v>1311</v>
      </c>
      <c r="E16" s="57">
        <f t="shared" si="0"/>
        <v>3554915</v>
      </c>
      <c r="F16" s="80">
        <v>2074755</v>
      </c>
      <c r="G16" s="83">
        <v>509053</v>
      </c>
      <c r="H16" s="83">
        <v>971107</v>
      </c>
      <c r="I16" s="58"/>
      <c r="J16" s="67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</row>
    <row r="17" spans="3:32" s="59" customFormat="1" ht="58.5" customHeight="1" x14ac:dyDescent="0.25">
      <c r="C17" s="73">
        <f t="shared" si="1"/>
        <v>8</v>
      </c>
      <c r="D17" s="74" t="s">
        <v>1312</v>
      </c>
      <c r="E17" s="57">
        <f t="shared" si="0"/>
        <v>4134533</v>
      </c>
      <c r="F17" s="80">
        <f>1453907+1109737</f>
        <v>2563644</v>
      </c>
      <c r="G17" s="83">
        <f>385766+256002</f>
        <v>641768</v>
      </c>
      <c r="H17" s="83">
        <v>929121</v>
      </c>
      <c r="I17" s="58"/>
      <c r="J17" s="67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</row>
    <row r="18" spans="3:32" s="59" customFormat="1" ht="58.5" customHeight="1" x14ac:dyDescent="0.25">
      <c r="C18" s="73">
        <f t="shared" si="1"/>
        <v>9</v>
      </c>
      <c r="D18" s="74" t="s">
        <v>1313</v>
      </c>
      <c r="E18" s="57">
        <f t="shared" si="0"/>
        <v>5314428</v>
      </c>
      <c r="F18" s="80">
        <v>2341830</v>
      </c>
      <c r="G18" s="83">
        <v>570392</v>
      </c>
      <c r="H18" s="83">
        <v>2402206</v>
      </c>
      <c r="I18" s="58"/>
      <c r="J18" s="67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</row>
    <row r="19" spans="3:32" s="59" customFormat="1" ht="58.5" customHeight="1" x14ac:dyDescent="0.25">
      <c r="C19" s="73">
        <f t="shared" si="1"/>
        <v>10</v>
      </c>
      <c r="D19" s="74" t="s">
        <v>1314</v>
      </c>
      <c r="E19" s="57">
        <f t="shared" si="0"/>
        <v>4835358</v>
      </c>
      <c r="F19" s="80">
        <v>3291297</v>
      </c>
      <c r="G19" s="83">
        <v>816784</v>
      </c>
      <c r="H19" s="83">
        <v>727277</v>
      </c>
      <c r="I19" s="58"/>
      <c r="J19" s="67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</row>
    <row r="20" spans="3:32" s="59" customFormat="1" ht="58.5" customHeight="1" x14ac:dyDescent="0.25">
      <c r="C20" s="73">
        <f t="shared" si="1"/>
        <v>11</v>
      </c>
      <c r="D20" s="74" t="s">
        <v>1315</v>
      </c>
      <c r="E20" s="57">
        <f t="shared" si="0"/>
        <v>3982964</v>
      </c>
      <c r="F20" s="80">
        <v>2552392</v>
      </c>
      <c r="G20" s="83">
        <v>667588</v>
      </c>
      <c r="H20" s="83">
        <v>762984</v>
      </c>
      <c r="I20" s="58"/>
      <c r="J20" s="67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</row>
    <row r="21" spans="3:32" s="59" customFormat="1" ht="58.5" customHeight="1" x14ac:dyDescent="0.25">
      <c r="C21" s="73">
        <f t="shared" si="1"/>
        <v>12</v>
      </c>
      <c r="D21" s="74" t="s">
        <v>1316</v>
      </c>
      <c r="E21" s="57">
        <f t="shared" si="0"/>
        <v>4672028</v>
      </c>
      <c r="F21" s="80">
        <v>2889965</v>
      </c>
      <c r="G21" s="83">
        <v>761579</v>
      </c>
      <c r="H21" s="83">
        <v>1020484</v>
      </c>
      <c r="I21" s="58"/>
      <c r="J21" s="67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</row>
    <row r="22" spans="3:32" s="59" customFormat="1" ht="58.5" customHeight="1" x14ac:dyDescent="0.25">
      <c r="C22" s="73">
        <f t="shared" si="1"/>
        <v>13</v>
      </c>
      <c r="D22" s="74" t="s">
        <v>1317</v>
      </c>
      <c r="E22" s="57">
        <f t="shared" si="0"/>
        <v>7424543</v>
      </c>
      <c r="F22" s="80">
        <v>5062164</v>
      </c>
      <c r="G22" s="83">
        <v>1302022</v>
      </c>
      <c r="H22" s="83">
        <v>1060357</v>
      </c>
      <c r="I22" s="58"/>
      <c r="J22" s="67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</row>
    <row r="23" spans="3:32" s="59" customFormat="1" ht="58.5" customHeight="1" x14ac:dyDescent="0.25">
      <c r="C23" s="73">
        <f t="shared" si="1"/>
        <v>14</v>
      </c>
      <c r="D23" s="74" t="s">
        <v>1318</v>
      </c>
      <c r="E23" s="57">
        <f t="shared" si="0"/>
        <v>4942960</v>
      </c>
      <c r="F23" s="80">
        <v>3082004.8</v>
      </c>
      <c r="G23" s="83">
        <v>824854.2</v>
      </c>
      <c r="H23" s="83">
        <v>1036101</v>
      </c>
      <c r="I23" s="58"/>
      <c r="J23" s="67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</row>
    <row r="24" spans="3:32" s="59" customFormat="1" ht="58.5" customHeight="1" x14ac:dyDescent="0.25">
      <c r="C24" s="73">
        <f t="shared" si="1"/>
        <v>15</v>
      </c>
      <c r="D24" s="74" t="s">
        <v>1320</v>
      </c>
      <c r="E24" s="57">
        <f t="shared" si="0"/>
        <v>2649319</v>
      </c>
      <c r="F24" s="80">
        <v>1348691</v>
      </c>
      <c r="G24" s="83">
        <v>328741</v>
      </c>
      <c r="H24" s="83">
        <v>971887</v>
      </c>
      <c r="I24" s="58"/>
      <c r="J24" s="67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</row>
    <row r="25" spans="3:32" s="59" customFormat="1" ht="58.5" customHeight="1" x14ac:dyDescent="0.25">
      <c r="C25" s="73">
        <f t="shared" si="1"/>
        <v>16</v>
      </c>
      <c r="D25" s="74" t="s">
        <v>1319</v>
      </c>
      <c r="E25" s="57">
        <f t="shared" si="0"/>
        <v>4655982</v>
      </c>
      <c r="F25" s="80">
        <v>2780534</v>
      </c>
      <c r="G25" s="83">
        <v>690344</v>
      </c>
      <c r="H25" s="83">
        <v>1185104</v>
      </c>
      <c r="I25" s="58"/>
      <c r="J25" s="67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</row>
    <row r="26" spans="3:32" s="59" customFormat="1" ht="58.5" customHeight="1" x14ac:dyDescent="0.25">
      <c r="C26" s="73">
        <f t="shared" si="1"/>
        <v>17</v>
      </c>
      <c r="D26" s="74" t="s">
        <v>1321</v>
      </c>
      <c r="E26" s="57">
        <f t="shared" si="0"/>
        <v>5337690</v>
      </c>
      <c r="F26" s="80">
        <v>3705516</v>
      </c>
      <c r="G26" s="83">
        <v>981643</v>
      </c>
      <c r="H26" s="83">
        <v>650531</v>
      </c>
      <c r="I26" s="58"/>
      <c r="J26" s="67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</row>
    <row r="27" spans="3:32" s="59" customFormat="1" ht="58.5" customHeight="1" x14ac:dyDescent="0.25">
      <c r="C27" s="73">
        <f t="shared" si="1"/>
        <v>18</v>
      </c>
      <c r="D27" s="74" t="s">
        <v>1322</v>
      </c>
      <c r="E27" s="57">
        <f t="shared" si="0"/>
        <v>4040538</v>
      </c>
      <c r="F27" s="80">
        <v>2506289</v>
      </c>
      <c r="G27" s="83">
        <v>681047</v>
      </c>
      <c r="H27" s="83">
        <v>853202</v>
      </c>
      <c r="I27" s="58"/>
      <c r="J27" s="67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</row>
    <row r="28" spans="3:32" s="59" customFormat="1" ht="58.5" customHeight="1" x14ac:dyDescent="0.25">
      <c r="C28" s="73">
        <f t="shared" si="1"/>
        <v>19</v>
      </c>
      <c r="D28" s="74" t="s">
        <v>1323</v>
      </c>
      <c r="E28" s="57">
        <f t="shared" si="0"/>
        <v>3669547.5</v>
      </c>
      <c r="F28" s="80">
        <v>2031500.9</v>
      </c>
      <c r="G28" s="83">
        <v>582808.5</v>
      </c>
      <c r="H28" s="83">
        <v>1055238.1000000001</v>
      </c>
      <c r="I28" s="58"/>
      <c r="J28" s="67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</row>
    <row r="29" spans="3:32" s="59" customFormat="1" ht="47.25" customHeight="1" x14ac:dyDescent="0.25">
      <c r="C29" s="73">
        <f t="shared" si="1"/>
        <v>20</v>
      </c>
      <c r="D29" s="74" t="s">
        <v>1324</v>
      </c>
      <c r="E29" s="57">
        <f t="shared" si="0"/>
        <v>3038102</v>
      </c>
      <c r="F29" s="80">
        <v>2274325</v>
      </c>
      <c r="G29" s="83">
        <v>561677</v>
      </c>
      <c r="H29" s="83">
        <v>202100</v>
      </c>
      <c r="I29" s="58"/>
      <c r="J29" s="67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</row>
    <row r="30" spans="3:32" s="59" customFormat="1" ht="47.25" customHeight="1" x14ac:dyDescent="0.25">
      <c r="C30" s="73">
        <f>+C29+1</f>
        <v>21</v>
      </c>
      <c r="D30" s="74" t="s">
        <v>1325</v>
      </c>
      <c r="E30" s="57">
        <f t="shared" si="0"/>
        <v>5482895</v>
      </c>
      <c r="F30" s="80">
        <v>3104277</v>
      </c>
      <c r="G30" s="83">
        <v>774188</v>
      </c>
      <c r="H30" s="83">
        <v>1604430</v>
      </c>
      <c r="I30" s="58"/>
      <c r="J30" s="67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</row>
    <row r="31" spans="3:32" s="59" customFormat="1" ht="58.5" customHeight="1" x14ac:dyDescent="0.25">
      <c r="C31" s="73">
        <f t="shared" si="1"/>
        <v>22</v>
      </c>
      <c r="D31" s="74" t="s">
        <v>1327</v>
      </c>
      <c r="E31" s="57">
        <f t="shared" si="0"/>
        <v>3746398</v>
      </c>
      <c r="F31" s="80">
        <v>2958310</v>
      </c>
      <c r="G31" s="83">
        <v>776613</v>
      </c>
      <c r="H31" s="83">
        <v>11475</v>
      </c>
      <c r="I31" s="58"/>
      <c r="J31" s="67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</row>
    <row r="32" spans="3:32" s="59" customFormat="1" ht="41.25" customHeight="1" x14ac:dyDescent="0.25">
      <c r="C32" s="73">
        <f t="shared" si="1"/>
        <v>23</v>
      </c>
      <c r="D32" s="74" t="s">
        <v>1326</v>
      </c>
      <c r="E32" s="57">
        <f t="shared" si="0"/>
        <v>3518902</v>
      </c>
      <c r="F32" s="80">
        <v>2602842</v>
      </c>
      <c r="G32" s="83">
        <v>632219</v>
      </c>
      <c r="H32" s="83">
        <v>283841</v>
      </c>
      <c r="I32" s="58"/>
      <c r="J32" s="67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</row>
    <row r="33" spans="3:32" s="59" customFormat="1" ht="41.25" customHeight="1" x14ac:dyDescent="0.25">
      <c r="C33" s="73">
        <f t="shared" si="1"/>
        <v>24</v>
      </c>
      <c r="D33" s="74" t="s">
        <v>1328</v>
      </c>
      <c r="E33" s="57">
        <f t="shared" si="0"/>
        <v>3751706</v>
      </c>
      <c r="F33" s="80">
        <v>2516965</v>
      </c>
      <c r="G33" s="83">
        <v>634654</v>
      </c>
      <c r="H33" s="83">
        <v>600087</v>
      </c>
      <c r="I33" s="58"/>
      <c r="J33" s="67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</row>
    <row r="34" spans="3:32" s="59" customFormat="1" ht="41.25" customHeight="1" x14ac:dyDescent="0.25">
      <c r="C34" s="73">
        <f>+C33+1</f>
        <v>25</v>
      </c>
      <c r="D34" s="74" t="s">
        <v>1339</v>
      </c>
      <c r="E34" s="57">
        <f t="shared" si="0"/>
        <v>1580075</v>
      </c>
      <c r="F34" s="80">
        <v>1140000</v>
      </c>
      <c r="G34" s="83">
        <v>284000</v>
      </c>
      <c r="H34" s="83">
        <v>156075</v>
      </c>
      <c r="I34" s="58"/>
      <c r="J34" s="67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</row>
    <row r="35" spans="3:32" s="59" customFormat="1" ht="41.25" customHeight="1" x14ac:dyDescent="0.25">
      <c r="C35" s="73">
        <f>+C34+1</f>
        <v>26</v>
      </c>
      <c r="D35" s="74" t="s">
        <v>1329</v>
      </c>
      <c r="E35" s="57">
        <f t="shared" si="0"/>
        <v>4452080</v>
      </c>
      <c r="F35" s="80">
        <v>1867400</v>
      </c>
      <c r="G35" s="83">
        <v>489000</v>
      </c>
      <c r="H35" s="83">
        <v>2095680</v>
      </c>
      <c r="I35" s="58"/>
      <c r="J35" s="67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</row>
    <row r="36" spans="3:32" s="59" customFormat="1" ht="41.25" customHeight="1" x14ac:dyDescent="0.25">
      <c r="C36" s="73">
        <f t="shared" si="1"/>
        <v>27</v>
      </c>
      <c r="D36" s="74" t="s">
        <v>1330</v>
      </c>
      <c r="E36" s="57">
        <f t="shared" si="0"/>
        <v>424050</v>
      </c>
      <c r="F36" s="80">
        <v>303700</v>
      </c>
      <c r="G36" s="83">
        <f>42256+33214</f>
        <v>75470</v>
      </c>
      <c r="H36" s="83">
        <f>13679+31201</f>
        <v>44880</v>
      </c>
      <c r="I36" s="58"/>
      <c r="J36" s="67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</row>
    <row r="37" spans="3:32" s="59" customFormat="1" ht="41.25" customHeight="1" x14ac:dyDescent="0.25">
      <c r="C37" s="73">
        <f t="shared" si="1"/>
        <v>28</v>
      </c>
      <c r="D37" s="74" t="s">
        <v>1331</v>
      </c>
      <c r="E37" s="57">
        <f t="shared" si="0"/>
        <v>703810</v>
      </c>
      <c r="F37" s="80">
        <v>202270</v>
      </c>
      <c r="G37" s="83">
        <f>25054+25246</f>
        <v>50300</v>
      </c>
      <c r="H37" s="83">
        <f>22042+429198</f>
        <v>451240</v>
      </c>
      <c r="I37" s="58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</row>
    <row r="38" spans="3:32" s="59" customFormat="1" ht="41.25" customHeight="1" x14ac:dyDescent="0.25">
      <c r="C38" s="73">
        <f>+C37+1</f>
        <v>29</v>
      </c>
      <c r="D38" s="74" t="s">
        <v>1332</v>
      </c>
      <c r="E38" s="57">
        <f t="shared" si="0"/>
        <v>1230802.996</v>
      </c>
      <c r="F38" s="80">
        <v>881095.99600000004</v>
      </c>
      <c r="G38" s="83">
        <v>216649</v>
      </c>
      <c r="H38" s="83">
        <v>133058</v>
      </c>
      <c r="I38" s="58"/>
      <c r="J38" s="67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</row>
    <row r="39" spans="3:32" s="59" customFormat="1" ht="55.5" customHeight="1" x14ac:dyDescent="0.25">
      <c r="C39" s="73">
        <f t="shared" si="1"/>
        <v>30</v>
      </c>
      <c r="D39" s="74" t="s">
        <v>1260</v>
      </c>
      <c r="E39" s="57">
        <f t="shared" si="0"/>
        <v>4038238</v>
      </c>
      <c r="F39" s="80">
        <v>2915160</v>
      </c>
      <c r="G39" s="83">
        <v>721640</v>
      </c>
      <c r="H39" s="83">
        <f>81769+319669</f>
        <v>401438</v>
      </c>
      <c r="I39" s="71"/>
      <c r="J39" s="67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</row>
    <row r="40" spans="3:32" s="59" customFormat="1" ht="41.25" customHeight="1" x14ac:dyDescent="0.25">
      <c r="C40" s="73">
        <f t="shared" si="1"/>
        <v>31</v>
      </c>
      <c r="D40" s="74" t="s">
        <v>1261</v>
      </c>
      <c r="E40" s="57">
        <f t="shared" si="0"/>
        <v>1322469</v>
      </c>
      <c r="F40" s="80">
        <v>961987</v>
      </c>
      <c r="G40" s="83">
        <v>233418</v>
      </c>
      <c r="H40" s="83">
        <v>127064</v>
      </c>
      <c r="I40" s="58"/>
      <c r="J40" s="67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</row>
    <row r="41" spans="3:32" s="59" customFormat="1" ht="41.25" customHeight="1" x14ac:dyDescent="0.25">
      <c r="C41" s="73">
        <f t="shared" si="1"/>
        <v>32</v>
      </c>
      <c r="D41" s="74" t="s">
        <v>1262</v>
      </c>
      <c r="E41" s="57">
        <f t="shared" si="0"/>
        <v>1937940</v>
      </c>
      <c r="F41" s="80">
        <v>1053530</v>
      </c>
      <c r="G41" s="83">
        <v>238300</v>
      </c>
      <c r="H41" s="83">
        <v>646110</v>
      </c>
      <c r="I41" s="58"/>
      <c r="J41" s="67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</row>
    <row r="42" spans="3:32" s="59" customFormat="1" ht="41.25" customHeight="1" x14ac:dyDescent="0.25">
      <c r="C42" s="73">
        <f t="shared" si="1"/>
        <v>33</v>
      </c>
      <c r="D42" s="74" t="s">
        <v>1290</v>
      </c>
      <c r="E42" s="57">
        <f t="shared" si="0"/>
        <v>184631</v>
      </c>
      <c r="F42" s="80">
        <v>149174</v>
      </c>
      <c r="G42" s="83">
        <v>35457</v>
      </c>
      <c r="H42" s="83"/>
      <c r="I42" s="58"/>
      <c r="J42" s="67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</row>
    <row r="43" spans="3:32" s="59" customFormat="1" ht="41.25" customHeight="1" x14ac:dyDescent="0.25">
      <c r="C43" s="73">
        <f t="shared" si="1"/>
        <v>34</v>
      </c>
      <c r="D43" s="74" t="s">
        <v>1294</v>
      </c>
      <c r="E43" s="57">
        <f t="shared" si="0"/>
        <v>205762</v>
      </c>
      <c r="F43" s="80">
        <v>167822</v>
      </c>
      <c r="G43" s="83">
        <v>37940</v>
      </c>
      <c r="H43" s="83"/>
      <c r="I43" s="58"/>
      <c r="J43" s="67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</row>
    <row r="44" spans="3:32" s="59" customFormat="1" ht="41.25" customHeight="1" x14ac:dyDescent="0.25">
      <c r="C44" s="73">
        <f t="shared" si="1"/>
        <v>35</v>
      </c>
      <c r="D44" s="75" t="s">
        <v>1265</v>
      </c>
      <c r="E44" s="57">
        <f t="shared" si="0"/>
        <v>115171</v>
      </c>
      <c r="F44" s="80">
        <v>92211</v>
      </c>
      <c r="G44" s="83">
        <v>22960</v>
      </c>
      <c r="H44" s="83"/>
      <c r="I44" s="58"/>
      <c r="J44" s="67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</row>
    <row r="45" spans="3:32" s="59" customFormat="1" ht="41.25" customHeight="1" x14ac:dyDescent="0.25">
      <c r="C45" s="73">
        <f t="shared" si="1"/>
        <v>36</v>
      </c>
      <c r="D45" s="74" t="s">
        <v>1295</v>
      </c>
      <c r="E45" s="57">
        <f t="shared" si="0"/>
        <v>162756</v>
      </c>
      <c r="F45" s="80">
        <v>130483</v>
      </c>
      <c r="G45" s="83">
        <v>32273</v>
      </c>
      <c r="H45" s="83"/>
      <c r="I45" s="58"/>
      <c r="J45" s="67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46" spans="3:32" s="59" customFormat="1" ht="41.25" customHeight="1" x14ac:dyDescent="0.25">
      <c r="C46" s="73">
        <f t="shared" si="1"/>
        <v>37</v>
      </c>
      <c r="D46" s="74" t="s">
        <v>1333</v>
      </c>
      <c r="E46" s="57">
        <f t="shared" si="0"/>
        <v>1977245</v>
      </c>
      <c r="F46" s="80">
        <f>524337+316848</f>
        <v>841185</v>
      </c>
      <c r="G46" s="83">
        <f>126413+82597</f>
        <v>209010</v>
      </c>
      <c r="H46" s="83">
        <f>829262+97788</f>
        <v>927050</v>
      </c>
      <c r="I46" s="58"/>
      <c r="J46" s="67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47" spans="3:32" s="59" customFormat="1" ht="45" customHeight="1" x14ac:dyDescent="0.25">
      <c r="C47" s="73">
        <f>+C46+1</f>
        <v>38</v>
      </c>
      <c r="D47" s="74" t="s">
        <v>1342</v>
      </c>
      <c r="E47" s="57">
        <f t="shared" si="0"/>
        <v>33103573.006999999</v>
      </c>
      <c r="F47" s="80">
        <v>20166539</v>
      </c>
      <c r="G47" s="83">
        <v>880968</v>
      </c>
      <c r="H47" s="83">
        <v>12056066.006999999</v>
      </c>
      <c r="I47" s="58"/>
      <c r="J47" s="67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48" spans="3:32" s="59" customFormat="1" ht="45.75" customHeight="1" x14ac:dyDescent="0.25">
      <c r="C48" s="73">
        <f t="shared" ref="C48:C53" si="2">+C47+1</f>
        <v>39</v>
      </c>
      <c r="D48" s="74" t="s">
        <v>1351</v>
      </c>
      <c r="E48" s="57">
        <f t="shared" si="0"/>
        <v>714614</v>
      </c>
      <c r="F48" s="80">
        <v>495938</v>
      </c>
      <c r="G48" s="83">
        <v>125565</v>
      </c>
      <c r="H48" s="83">
        <v>93111</v>
      </c>
      <c r="I48" s="58"/>
      <c r="J48" s="67"/>
      <c r="K48" s="68" t="e">
        <f>+#REF!-H48</f>
        <v>#REF!</v>
      </c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49" spans="3:32" s="59" customFormat="1" ht="48.75" customHeight="1" x14ac:dyDescent="0.25">
      <c r="C49" s="73">
        <f t="shared" si="2"/>
        <v>40</v>
      </c>
      <c r="D49" s="74" t="s">
        <v>1343</v>
      </c>
      <c r="E49" s="57">
        <f t="shared" si="0"/>
        <v>1973638</v>
      </c>
      <c r="F49" s="80">
        <f>462814+952656</f>
        <v>1415470</v>
      </c>
      <c r="G49" s="83">
        <f>133240+216648</f>
        <v>349888</v>
      </c>
      <c r="H49" s="83">
        <f>130745+77535</f>
        <v>208280</v>
      </c>
      <c r="I49" s="58"/>
      <c r="J49" s="67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0" spans="3:32" s="59" customFormat="1" ht="51.75" customHeight="1" x14ac:dyDescent="0.25">
      <c r="C50" s="73">
        <f t="shared" si="2"/>
        <v>41</v>
      </c>
      <c r="D50" s="74" t="s">
        <v>1344</v>
      </c>
      <c r="E50" s="57">
        <f t="shared" si="0"/>
        <v>385484</v>
      </c>
      <c r="F50" s="80">
        <v>300375</v>
      </c>
      <c r="G50" s="83">
        <v>70109</v>
      </c>
      <c r="H50" s="83">
        <v>15000</v>
      </c>
      <c r="I50" s="58"/>
      <c r="J50" s="67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</row>
    <row r="51" spans="3:32" s="59" customFormat="1" ht="62.25" customHeight="1" x14ac:dyDescent="0.25">
      <c r="C51" s="73">
        <f t="shared" si="2"/>
        <v>42</v>
      </c>
      <c r="D51" s="74" t="s">
        <v>1345</v>
      </c>
      <c r="E51" s="57">
        <f t="shared" si="0"/>
        <v>1449426</v>
      </c>
      <c r="F51" s="80">
        <v>897043</v>
      </c>
      <c r="G51" s="83">
        <v>222883</v>
      </c>
      <c r="H51" s="83">
        <v>329500</v>
      </c>
      <c r="I51" s="58"/>
      <c r="J51" s="67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2" spans="3:32" s="59" customFormat="1" ht="59.25" customHeight="1" x14ac:dyDescent="0.25">
      <c r="C52" s="73">
        <f t="shared" si="2"/>
        <v>43</v>
      </c>
      <c r="D52" s="74" t="s">
        <v>1346</v>
      </c>
      <c r="E52" s="72">
        <f t="shared" si="0"/>
        <v>802014</v>
      </c>
      <c r="F52" s="80">
        <v>534008</v>
      </c>
      <c r="G52" s="83">
        <v>200903</v>
      </c>
      <c r="H52" s="83">
        <v>67103</v>
      </c>
      <c r="I52" s="58"/>
      <c r="J52" s="67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</row>
    <row r="53" spans="3:32" s="59" customFormat="1" ht="72.75" customHeight="1" x14ac:dyDescent="0.25">
      <c r="C53" s="73">
        <f t="shared" si="2"/>
        <v>44</v>
      </c>
      <c r="D53" s="74" t="s">
        <v>1347</v>
      </c>
      <c r="E53" s="72">
        <f t="shared" si="0"/>
        <v>274221</v>
      </c>
      <c r="F53" s="80">
        <f>150722.074+56417.926</f>
        <v>207140</v>
      </c>
      <c r="G53" s="83">
        <f>36329.96+15001.04</f>
        <v>51331</v>
      </c>
      <c r="H53" s="83">
        <f>14988.65+761.35</f>
        <v>15750</v>
      </c>
      <c r="I53" s="58"/>
      <c r="J53" s="67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</row>
    <row r="54" spans="3:32" s="59" customFormat="1" ht="70.5" customHeight="1" x14ac:dyDescent="0.25">
      <c r="C54" s="73">
        <f>+C53+1</f>
        <v>45</v>
      </c>
      <c r="D54" s="74" t="s">
        <v>1348</v>
      </c>
      <c r="E54" s="72">
        <f t="shared" si="0"/>
        <v>249653</v>
      </c>
      <c r="F54" s="80">
        <v>148831</v>
      </c>
      <c r="G54" s="83">
        <v>39462</v>
      </c>
      <c r="H54" s="83">
        <v>61360</v>
      </c>
      <c r="I54" s="58"/>
      <c r="J54" s="67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</row>
    <row r="55" spans="3:32" s="59" customFormat="1" ht="77.25" customHeight="1" x14ac:dyDescent="0.25">
      <c r="C55" s="73">
        <f>+C54+1</f>
        <v>46</v>
      </c>
      <c r="D55" s="74" t="s">
        <v>1352</v>
      </c>
      <c r="E55" s="72">
        <f t="shared" si="0"/>
        <v>91000000</v>
      </c>
      <c r="F55" s="80"/>
      <c r="G55" s="83"/>
      <c r="H55" s="83">
        <v>91000000</v>
      </c>
      <c r="I55" s="58"/>
      <c r="J55" s="67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</row>
    <row r="56" spans="3:32" s="59" customFormat="1" ht="59.25" customHeight="1" x14ac:dyDescent="0.25">
      <c r="C56" s="73">
        <f t="shared" ref="C56:C58" si="3">+C55+1</f>
        <v>47</v>
      </c>
      <c r="D56" s="74" t="s">
        <v>1353</v>
      </c>
      <c r="E56" s="72">
        <f t="shared" si="0"/>
        <v>30064042</v>
      </c>
      <c r="F56" s="80"/>
      <c r="G56" s="83"/>
      <c r="H56" s="83">
        <v>30064042</v>
      </c>
      <c r="I56" s="58"/>
      <c r="J56" s="67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</row>
    <row r="57" spans="3:32" s="59" customFormat="1" ht="63" customHeight="1" x14ac:dyDescent="0.25">
      <c r="C57" s="73">
        <f t="shared" si="3"/>
        <v>48</v>
      </c>
      <c r="D57" s="74" t="s">
        <v>1354</v>
      </c>
      <c r="E57" s="72">
        <f t="shared" si="0"/>
        <v>572447321</v>
      </c>
      <c r="F57" s="80"/>
      <c r="G57" s="83"/>
      <c r="H57" s="83">
        <v>572447321</v>
      </c>
      <c r="I57" s="58"/>
      <c r="J57" s="67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</row>
    <row r="58" spans="3:32" s="60" customFormat="1" ht="125.25" customHeight="1" x14ac:dyDescent="0.25">
      <c r="C58" s="76">
        <f t="shared" si="3"/>
        <v>49</v>
      </c>
      <c r="D58" s="77" t="s">
        <v>1355</v>
      </c>
      <c r="E58" s="72">
        <f t="shared" si="0"/>
        <v>343066910</v>
      </c>
      <c r="F58" s="80"/>
      <c r="G58" s="83"/>
      <c r="H58" s="83">
        <f>98584000+244482910</f>
        <v>343066910</v>
      </c>
      <c r="I58" s="86">
        <f>SUM(I10:I57)</f>
        <v>0</v>
      </c>
      <c r="J58" s="69"/>
      <c r="K58" s="70"/>
      <c r="L58" s="68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</row>
    <row r="59" spans="3:32" ht="65.25" customHeight="1" x14ac:dyDescent="0.25">
      <c r="C59" s="127" t="s">
        <v>1336</v>
      </c>
      <c r="D59" s="128"/>
      <c r="E59" s="87">
        <f>SUM(E10:E58)</f>
        <v>11424368670.84524</v>
      </c>
      <c r="F59" s="87">
        <f t="shared" ref="F59:H59" si="4">SUM(F10:F58)</f>
        <v>8223142120.46245</v>
      </c>
      <c r="G59" s="87">
        <f t="shared" si="4"/>
        <v>2103934309.27579</v>
      </c>
      <c r="H59" s="87">
        <f t="shared" si="4"/>
        <v>1097292241.1069999</v>
      </c>
      <c r="I59" s="88"/>
      <c r="L59" s="68"/>
    </row>
    <row r="60" spans="3:32" ht="38.25" customHeight="1" x14ac:dyDescent="0.25">
      <c r="C60" s="62"/>
      <c r="D60" s="105"/>
      <c r="E60" s="105"/>
      <c r="F60" s="105"/>
      <c r="G60" s="105"/>
      <c r="H60" s="105"/>
      <c r="I60" s="62"/>
      <c r="J60" s="63"/>
    </row>
  </sheetData>
  <mergeCells count="14">
    <mergeCell ref="D60:H60"/>
    <mergeCell ref="H2:I2"/>
    <mergeCell ref="G8:G9"/>
    <mergeCell ref="H8:H9"/>
    <mergeCell ref="I8:I9"/>
    <mergeCell ref="C3:I3"/>
    <mergeCell ref="C4:I4"/>
    <mergeCell ref="C6:C9"/>
    <mergeCell ref="D6:D9"/>
    <mergeCell ref="E6:I6"/>
    <mergeCell ref="F7:I7"/>
    <mergeCell ref="F8:F9"/>
    <mergeCell ref="E7:E9"/>
    <mergeCell ref="C59:D59"/>
  </mergeCells>
  <printOptions horizontalCentered="1"/>
  <pageMargins left="0.19685039370078741" right="0.19685039370078741" top="0.59055118110236227" bottom="0" header="0" footer="0"/>
  <pageSetup paperSize="9" scale="28" fitToHeight="2" orientation="landscape" r:id="rId1"/>
  <rowBreaks count="1" manualBreakCount="1">
    <brk id="58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29" t="s">
        <v>164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</row>
    <row r="2" spans="1:30" x14ac:dyDescent="0.25">
      <c r="A2" s="130" t="s">
        <v>165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 t="s">
        <v>166</v>
      </c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r="4" spans="1:30" x14ac:dyDescent="0.25">
      <c r="A4" s="132" t="s">
        <v>167</v>
      </c>
      <c r="B4" s="132" t="s">
        <v>168</v>
      </c>
      <c r="C4" s="1"/>
      <c r="D4" s="1"/>
      <c r="E4" s="1"/>
      <c r="F4" s="132" t="s">
        <v>169</v>
      </c>
      <c r="G4" s="132" t="s">
        <v>170</v>
      </c>
      <c r="H4" s="132" t="s">
        <v>171</v>
      </c>
      <c r="I4" s="132" t="s">
        <v>172</v>
      </c>
      <c r="J4" s="132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35" t="s">
        <v>178</v>
      </c>
      <c r="P4" s="136"/>
      <c r="Q4" s="137"/>
      <c r="R4" s="132" t="s">
        <v>179</v>
      </c>
      <c r="S4" s="135" t="s">
        <v>180</v>
      </c>
      <c r="T4" s="136"/>
      <c r="U4" s="137"/>
      <c r="V4" s="132" t="s">
        <v>181</v>
      </c>
      <c r="W4" s="132" t="s">
        <v>182</v>
      </c>
      <c r="X4" s="135" t="s">
        <v>183</v>
      </c>
      <c r="Y4" s="137"/>
      <c r="Z4" s="132" t="s">
        <v>184</v>
      </c>
      <c r="AA4" s="132" t="s">
        <v>185</v>
      </c>
      <c r="AB4" s="132" t="s">
        <v>186</v>
      </c>
      <c r="AC4" s="132" t="s">
        <v>187</v>
      </c>
      <c r="AD4" s="132" t="s">
        <v>188</v>
      </c>
    </row>
    <row r="5" spans="1:30" x14ac:dyDescent="0.25">
      <c r="A5" s="133"/>
      <c r="B5" s="133"/>
      <c r="C5" s="3"/>
      <c r="D5" s="3"/>
      <c r="E5" s="3"/>
      <c r="F5" s="133"/>
      <c r="G5" s="133"/>
      <c r="H5" s="133"/>
      <c r="I5" s="133"/>
      <c r="J5" s="133"/>
      <c r="K5" s="3" t="s">
        <v>189</v>
      </c>
      <c r="L5" s="4" t="s">
        <v>189</v>
      </c>
      <c r="M5" s="3" t="s">
        <v>189</v>
      </c>
      <c r="N5" s="3" t="s">
        <v>189</v>
      </c>
      <c r="O5" s="132">
        <f>+SUBTOTAL(9,O10:O152)/1000</f>
        <v>139140.95300000001</v>
      </c>
      <c r="P5" s="132" t="s">
        <v>190</v>
      </c>
      <c r="Q5" s="132" t="s">
        <v>191</v>
      </c>
      <c r="R5" s="133"/>
      <c r="S5" s="132" t="s">
        <v>192</v>
      </c>
      <c r="T5" s="1" t="s">
        <v>193</v>
      </c>
      <c r="U5" s="132" t="s">
        <v>194</v>
      </c>
      <c r="V5" s="133"/>
      <c r="W5" s="133"/>
      <c r="X5" s="132" t="s">
        <v>195</v>
      </c>
      <c r="Y5" s="132" t="s">
        <v>196</v>
      </c>
      <c r="Z5" s="133"/>
      <c r="AA5" s="133"/>
      <c r="AB5" s="133"/>
      <c r="AC5" s="133"/>
      <c r="AD5" s="133"/>
    </row>
    <row r="6" spans="1:30" x14ac:dyDescent="0.25">
      <c r="A6" s="133"/>
      <c r="B6" s="133"/>
      <c r="C6" s="3"/>
      <c r="D6" s="3"/>
      <c r="E6" s="3"/>
      <c r="F6" s="133"/>
      <c r="G6" s="133"/>
      <c r="H6" s="133"/>
      <c r="I6" s="133"/>
      <c r="J6" s="133"/>
      <c r="K6" s="3"/>
      <c r="L6" s="4"/>
      <c r="M6" s="3"/>
      <c r="N6" s="3"/>
      <c r="O6" s="133"/>
      <c r="P6" s="133"/>
      <c r="Q6" s="133"/>
      <c r="R6" s="133"/>
      <c r="S6" s="133"/>
      <c r="T6" s="3" t="s">
        <v>197</v>
      </c>
      <c r="U6" s="133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x14ac:dyDescent="0.25">
      <c r="A7" s="133"/>
      <c r="B7" s="133"/>
      <c r="C7" s="3"/>
      <c r="D7" s="3"/>
      <c r="E7" s="3"/>
      <c r="F7" s="133"/>
      <c r="G7" s="133"/>
      <c r="H7" s="133"/>
      <c r="I7" s="133"/>
      <c r="J7" s="133"/>
      <c r="K7" s="3"/>
      <c r="L7" s="4"/>
      <c r="M7" s="3"/>
      <c r="N7" s="3"/>
      <c r="O7" s="133"/>
      <c r="P7" s="133"/>
      <c r="Q7" s="133"/>
      <c r="R7" s="133"/>
      <c r="S7" s="133"/>
      <c r="T7" s="3" t="s">
        <v>198</v>
      </c>
      <c r="U7" s="133"/>
      <c r="V7" s="133"/>
      <c r="W7" s="133"/>
      <c r="X7" s="133"/>
      <c r="Y7" s="133"/>
      <c r="Z7" s="133"/>
      <c r="AA7" s="133"/>
      <c r="AB7" s="133"/>
      <c r="AC7" s="133"/>
      <c r="AD7" s="133"/>
    </row>
    <row r="8" spans="1:30" x14ac:dyDescent="0.25">
      <c r="A8" s="134"/>
      <c r="B8" s="134"/>
      <c r="C8" s="5"/>
      <c r="D8" s="5"/>
      <c r="E8" s="5"/>
      <c r="F8" s="134"/>
      <c r="G8" s="134"/>
      <c r="H8" s="134"/>
      <c r="I8" s="134"/>
      <c r="J8" s="134"/>
      <c r="K8" s="5"/>
      <c r="L8" s="6"/>
      <c r="M8" s="5"/>
      <c r="N8" s="5"/>
      <c r="O8" s="134"/>
      <c r="P8" s="134"/>
      <c r="Q8" s="134"/>
      <c r="R8" s="134"/>
      <c r="S8" s="134"/>
      <c r="T8" s="5" t="s">
        <v>199</v>
      </c>
      <c r="U8" s="134"/>
      <c r="V8" s="134"/>
      <c r="W8" s="134"/>
      <c r="X8" s="134"/>
      <c r="Y8" s="134"/>
      <c r="Z8" s="134"/>
      <c r="AA8" s="134"/>
      <c r="AB8" s="134"/>
      <c r="AC8" s="134"/>
      <c r="AD8" s="134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>
    <filterColumn colId="4">
      <filters>
        <filter val="Сақлаш"/>
      </filters>
    </filterColumn>
    <sortState ref="A39:AD91">
      <sortCondition ref="C9:C150"/>
    </sortState>
  </autoFilter>
  <mergeCells count="28">
    <mergeCell ref="Z4:Z8"/>
    <mergeCell ref="AA4:AA8"/>
    <mergeCell ref="AB4:AB8"/>
    <mergeCell ref="AC4:AC8"/>
    <mergeCell ref="X5:X8"/>
    <mergeCell ref="Y5:Y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A1:X1"/>
    <mergeCell ref="A2:M2"/>
    <mergeCell ref="N2:X2"/>
    <mergeCell ref="A4:A8"/>
    <mergeCell ref="B4:B8"/>
    <mergeCell ref="R4:R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2023 йил 2-чорак</vt:lpstr>
      <vt:lpstr>Шартномалар</vt:lpstr>
      <vt:lpstr>'2023 йил 2-чорак'!Заголовки_для_печати</vt:lpstr>
      <vt:lpstr>'Йиллик параметр'!Заголовки_для_печати</vt:lpstr>
      <vt:lpstr>'2023 йил 2-чорак'!Область_печати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2022-01-14T16:09:04Z</cp:lastPrinted>
  <dcterms:created xsi:type="dcterms:W3CDTF">2020-01-15T07:42:43Z</dcterms:created>
  <dcterms:modified xsi:type="dcterms:W3CDTF">2023-07-18T04:56:12Z</dcterms:modified>
</cp:coreProperties>
</file>